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8885" windowHeight="11430" firstSheet="1" activeTab="1"/>
  </bookViews>
  <sheets>
    <sheet name="OCTO" sheetId="1" state="hidden" r:id="rId1"/>
    <sheet name="ORCAMENTO" sheetId="3" r:id="rId2"/>
    <sheet name="CRONOGRAMA" sheetId="2" r:id="rId3"/>
    <sheet name="BDI" sheetId="4" r:id="rId4"/>
  </sheets>
  <definedNames>
    <definedName name="_xlnm.Print_Area" localSheetId="3">BDI!$A$1:$J$32</definedName>
    <definedName name="_xlnm.Print_Area" localSheetId="2">CRONOGRAMA!$A$1:$F$21</definedName>
    <definedName name="_xlnm.Print_Area" localSheetId="0">OCTO!$A$1:$I$63</definedName>
    <definedName name="_xlnm.Print_Area" localSheetId="1">ORCAMENTO!$A$1:$J$33</definedName>
  </definedNames>
  <calcPr calcId="124519"/>
</workbook>
</file>

<file path=xl/calcChain.xml><?xml version="1.0" encoding="utf-8"?>
<calcChain xmlns="http://schemas.openxmlformats.org/spreadsheetml/2006/main">
  <c r="H16" i="3"/>
  <c r="I16" s="1"/>
  <c r="J14" s="1"/>
  <c r="H17"/>
  <c r="I17" s="1"/>
  <c r="H18"/>
  <c r="I18" s="1"/>
  <c r="H19"/>
  <c r="I19" s="1"/>
  <c r="F15"/>
  <c r="F14" i="2"/>
  <c r="F13"/>
  <c r="D11"/>
  <c r="H25" i="3"/>
  <c r="I25" s="1"/>
  <c r="J24" s="1"/>
  <c r="H22"/>
  <c r="I22" s="1"/>
  <c r="J21" s="1"/>
  <c r="H12"/>
  <c r="H15"/>
  <c r="I15" l="1"/>
  <c r="I27" l="1"/>
  <c r="D12" i="2"/>
  <c r="D15" s="1"/>
  <c r="F12"/>
  <c r="F15" s="1"/>
  <c r="I12" i="3"/>
  <c r="J11" s="1"/>
  <c r="F33" i="1" l="1"/>
  <c r="H29"/>
  <c r="I29" s="1"/>
  <c r="H28"/>
  <c r="I28" s="1"/>
  <c r="I27" s="1"/>
  <c r="F25"/>
  <c r="H25" s="1"/>
  <c r="I25" s="1"/>
  <c r="F19"/>
  <c r="H19" s="1"/>
  <c r="I19" s="1"/>
  <c r="F21"/>
  <c r="H21" s="1"/>
  <c r="I21" s="1"/>
  <c r="F18"/>
  <c r="H18" s="1"/>
  <c r="I18" s="1"/>
  <c r="F20"/>
  <c r="H20" s="1"/>
  <c r="I20" s="1"/>
  <c r="F24"/>
  <c r="H24" s="1"/>
  <c r="I24" s="1"/>
  <c r="F15"/>
  <c r="H15" s="1"/>
  <c r="I15" s="1"/>
  <c r="I14" s="1"/>
  <c r="F12"/>
  <c r="D16" i="2" l="1"/>
  <c r="F16" s="1"/>
  <c r="I17" i="1"/>
  <c r="I23"/>
  <c r="H17"/>
  <c r="H27"/>
  <c r="H14"/>
  <c r="H23"/>
  <c r="H12"/>
  <c r="E16" i="2" l="1"/>
  <c r="E15"/>
  <c r="C15"/>
  <c r="C16" s="1"/>
  <c r="I12" i="1"/>
  <c r="I11" s="1"/>
  <c r="H11"/>
  <c r="H39"/>
  <c r="I39" s="1"/>
  <c r="H38"/>
  <c r="I38" s="1"/>
  <c r="H37"/>
  <c r="I37" s="1"/>
  <c r="H36"/>
  <c r="I36" s="1"/>
  <c r="H35"/>
  <c r="I35" s="1"/>
  <c r="H34"/>
  <c r="H33"/>
  <c r="I33" s="1"/>
  <c r="H32"/>
  <c r="H31" l="1"/>
  <c r="H41" s="1"/>
  <c r="I34"/>
  <c r="I32"/>
  <c r="I31" s="1"/>
  <c r="I41" s="1"/>
</calcChain>
</file>

<file path=xl/sharedStrings.xml><?xml version="1.0" encoding="utf-8"?>
<sst xmlns="http://schemas.openxmlformats.org/spreadsheetml/2006/main" count="184" uniqueCount="107">
  <si>
    <t>ITEM</t>
  </si>
  <si>
    <t>CÓDIGO</t>
  </si>
  <si>
    <t>FONTE</t>
  </si>
  <si>
    <t>UNID.</t>
  </si>
  <si>
    <t xml:space="preserve">QUANT. </t>
  </si>
  <si>
    <t>R$ UNIT.</t>
  </si>
  <si>
    <t>VALOR R$</t>
  </si>
  <si>
    <t>C/BDI (R$)</t>
  </si>
  <si>
    <t>1.1</t>
  </si>
  <si>
    <t>SINAPI</t>
  </si>
  <si>
    <t>M3</t>
  </si>
  <si>
    <t>M</t>
  </si>
  <si>
    <t>74224/1</t>
  </si>
  <si>
    <t>TOTAL</t>
  </si>
  <si>
    <t>BDI=21,07%</t>
  </si>
  <si>
    <t>PLANILHA ORÇAMENTÁRIA:</t>
  </si>
  <si>
    <t>PREFEITURA MUNICIPAL DE RIBEIRÃO DO PINHAL</t>
  </si>
  <si>
    <t>Tel.: (43) 3551 - 8300 / (43) 3551 - 8303</t>
  </si>
  <si>
    <t>e-mail: pinhalengenharia@outlook.com</t>
  </si>
  <si>
    <t>Rua Paraná, 983 - Centro</t>
  </si>
  <si>
    <t xml:space="preserve">      _____________________________________________</t>
  </si>
  <si>
    <t>PAVIMENTAÇÃO DE REVESTIMENTO</t>
  </si>
  <si>
    <t>EXECUÇÃO DE PAVIMENTO EM PISO INTERTRAVADO, COM BLOCO SEXTAVADO DE 25 X 25 CM, ESPESSURA 8 CM. AF_12/2015</t>
  </si>
  <si>
    <t>M2</t>
  </si>
  <si>
    <t>PLANILHA ORÇAMENTÁRIA PAVIMENTAÇÃO EM LAJOTAS, MEIO-FIO E GALERIAS FALTANTES</t>
  </si>
  <si>
    <t>LOTEAMENTO SILVIO FRUCTUOSO DE MELO COELHO</t>
  </si>
  <si>
    <t>SERVIÇOS PRELIMINARES</t>
  </si>
  <si>
    <t>PLACA DE OBRA (PARA CONSTRUCAO CIVIL) EM CHAPA GALVANIZADA *N. 22*, ADESIVADA, DE *2,0 X 1,125* M (4X2M)</t>
  </si>
  <si>
    <t>TERRAPLENAGEM</t>
  </si>
  <si>
    <t>DER</t>
  </si>
  <si>
    <t>Esc. carga e transp. 2a. cat. 0-200m - REMOCAO DE REVESTIMETO PRIMÁRIO (30CM)</t>
  </si>
  <si>
    <t>DER-PR Out.2019 - SINAPI Out.2020</t>
  </si>
  <si>
    <t>BASE E SUB-BASE</t>
  </si>
  <si>
    <t>Regularização, conformação e compactação de leito</t>
  </si>
  <si>
    <t>ARGILA OU BARRO PARA ATERRO/REATERRO (COM TRANSPORTE ATE 10 KM)</t>
  </si>
  <si>
    <t>2.1</t>
  </si>
  <si>
    <t>3.1</t>
  </si>
  <si>
    <t>3.2</t>
  </si>
  <si>
    <r>
      <t>LASTRO COM PREPARO DE FUNDO, LARGURA MAIOR OU IGUAL A 1,5 M, COM CAMADA DE BRITA, LANÇAMENTO MECANIZADO. AF_08/2020 -</t>
    </r>
    <r>
      <rPr>
        <sz val="8"/>
        <color rgb="FFFF0000"/>
        <rFont val="Calibri"/>
        <family val="2"/>
      </rPr>
      <t xml:space="preserve"> CAMADA ASSENTAMENTO PÓ DE BRITA E=8CM - BASE</t>
    </r>
  </si>
  <si>
    <t>Regularização compac.subleito 100% PN (A) - SUB-BASE</t>
  </si>
  <si>
    <t>3.3</t>
  </si>
  <si>
    <t>3.4</t>
  </si>
  <si>
    <t>4.1</t>
  </si>
  <si>
    <t>4.2</t>
  </si>
  <si>
    <r>
      <t>LASTRO COM PREPARO DE FUNDO, LARGURA MAIOR OU IGUAL A 1,5 M, COM CAMADA DE BRITA, LANÇAMENTO MECANIZADO. AF_08/2020 -</t>
    </r>
    <r>
      <rPr>
        <sz val="8"/>
        <color rgb="FFFF0000"/>
        <rFont val="Calibri"/>
        <family val="2"/>
      </rPr>
      <t xml:space="preserve"> CAMADA ASSENTAMENTO PÓ DE BRITA E=1CM - PARA REJUNTE DAS LAJOTAS - VARREÇÃO NOS INTERSTÍCIOS</t>
    </r>
  </si>
  <si>
    <t>MEIO FIO E SARJETA</t>
  </si>
  <si>
    <r>
      <t>Meio fio de concreto tipo 7 (pré-moldado) -</t>
    </r>
    <r>
      <rPr>
        <sz val="8"/>
        <color rgb="FFFF0000"/>
        <rFont val="Calibri"/>
        <family val="2"/>
      </rPr>
      <t xml:space="preserve"> GUIA REBAIXADA</t>
    </r>
  </si>
  <si>
    <r>
      <t>Meio fio de concreto tipo 6 (pré-moldado) -</t>
    </r>
    <r>
      <rPr>
        <sz val="8"/>
        <color rgb="FFFF0000"/>
        <rFont val="Calibri"/>
        <family val="2"/>
      </rPr>
      <t xml:space="preserve"> h=22CM - SARJETA = 15 CM - L=10CM</t>
    </r>
  </si>
  <si>
    <t>5.1</t>
  </si>
  <si>
    <t>ESCAVAÇÃO MECANIZADA DE VALA COM PROF. MAIOR QUE 1,5 M ATÉ 3,0 M (MÉDIA ENTRE MONTANTE E JUSANTE/UMA COMPOSIÇÃO POR TRECHO), COM ESCAVADEIRA HIDRÁULICA (0,8 M3/111 HP), LARG. DE 1,5 M A 2,5 M, EM SOLO DE 1A CATEGORIA, LOCAIS COM BAIXO NÍVEL DE INTERFERÊNCIA. AF_01/2015</t>
  </si>
  <si>
    <t>GALERIAS DE ÁGUAS PLUVIAIS</t>
  </si>
  <si>
    <t>5.2</t>
  </si>
  <si>
    <t>6.1</t>
  </si>
  <si>
    <t>TUBO DE CONCRETO PARA REDES COLETORAS DE ÁGUAS PLUVIAIS, DIÂMETRO DE 400 MM, JUNTA RÍGIDA, INSTALADO EM LOCAL COM BAIXO NÍVEL DE INTERFERÊNCIAS - FORNECIMENTO E ASSENTAMENTO. AF_12/2015</t>
  </si>
  <si>
    <t>6.2</t>
  </si>
  <si>
    <t>REATERRO MECANIZADO DE VALA COM ESCAVADEIRA HIDRÁULICA (CAPACIDADE DA CAÇAMBA: 0,8 M³ / POTÊNCIA: 111 HP), LARGURA DE 1,5 A 2,5 M, PROFUNDIDADE DE 4,5 A 6,0 M, COM SOLO (SEM SUBSTITUIÇÃO) DE 1ª CATEGORIA EM LOCAIS COM BAIXO NÍVEL DE INTERFERÊNCIA. AF_04/2016</t>
  </si>
  <si>
    <t>6.3</t>
  </si>
  <si>
    <t>CAIXA DE LIGAÇÃO - ENTERRADA HIDRÁULICA RETANGULAR EM ALVENARIA COM TIJOLOS CERÂMICOS MACIÇOS, DIMENSÕES INTERNAS: 1X1X0,6 M PARA REDE DE DRENAGEM. AF_05/2018</t>
  </si>
  <si>
    <t>UN</t>
  </si>
  <si>
    <t>BOCA DE LOBO EM ALVENARIA TIJOLO MACICO, REVESTIDA C/ ARGAMASSA DE CIMENTO E AREIA 1:3, SOBRE LASTRO DE CONCRETO 10CM E TAMPA DE CONCRETO ARMADO</t>
  </si>
  <si>
    <t>6.4</t>
  </si>
  <si>
    <t>6.5</t>
  </si>
  <si>
    <t>POCO DE VISITA PARA DRENAGEM PLUVIAL, EM CONCRETO ESTRUTURAL, DIMENSOES INTERNAS DE 90X150X80CM (LARGXCOMPXALT), PARA REDE DE 600 MM, EXCLUSOS TAMPAO E CHAMINE.</t>
  </si>
  <si>
    <t>6.6</t>
  </si>
  <si>
    <t>6.7</t>
  </si>
  <si>
    <t>6.8</t>
  </si>
  <si>
    <t>CHAMINÉ CIRCULAR PARA POÇO DE VISITA PARA DRENAGEM, EM ALVENARIA COM TIJOLOS CERÂMICOS MACIÇOS, DIÂMETRO INTERNO = 0,6 M. AF_05/2018</t>
  </si>
  <si>
    <t>TAMPAO FOFO ARTICULADO, CLASSE B125 CARGA MAX 12,5 T, REDONDO TAMPA 600 MM, REDE PLUVIAL/ESGOTO</t>
  </si>
  <si>
    <t xml:space="preserve">                                                                                                                                      TOTAL GERAL:</t>
  </si>
  <si>
    <t>RIBEIRÃO DO PINHAL-PR, 09 DE FEVEREIRO DE 2021</t>
  </si>
  <si>
    <t>30 DD</t>
  </si>
  <si>
    <t>DESCRIÇÃO DOS SERVIÇOS</t>
  </si>
  <si>
    <t>%</t>
  </si>
  <si>
    <t>R$</t>
  </si>
  <si>
    <t>60 DD</t>
  </si>
  <si>
    <t>SUBTOTAL</t>
  </si>
  <si>
    <t>ACUMULADO</t>
  </si>
  <si>
    <t>BDI :</t>
  </si>
  <si>
    <t>DMT: 40 KM</t>
  </si>
  <si>
    <t>PLANILHA ORÇAMENTÁRIA</t>
  </si>
  <si>
    <t>2.2</t>
  </si>
  <si>
    <t>PLACA DE OBRA (PARA CONSTRUCAO CIVIL) EM CHAPA GALVANIZADA *N. 22*, ADESIVADA (4X2M)</t>
  </si>
  <si>
    <t>PREÇO UNITÁRIO</t>
  </si>
  <si>
    <t>TOTAL ITEM</t>
  </si>
  <si>
    <t>SEM BDI</t>
  </si>
  <si>
    <t>COM BDI</t>
  </si>
  <si>
    <t>COBERTURA METÁLICA</t>
  </si>
  <si>
    <t>TELHAMENTO COM TELHA DE AÇO/ALUMÍNIO E = 0,5 MM, COM ATÉ 2 ÁGUAS, INCLUSO IÇAMENTO. AF_07/2019</t>
  </si>
  <si>
    <t>KG</t>
  </si>
  <si>
    <t>ESTRUTURA TRELIÇADA DE COBERTURA, TIPO FINK, COM LIGAÇÕES PARAFUSADAS, INCLUSOS PERFIS METÁLICOS, CHAPAS METÁLICAS, MÃO DE OBRA E TRANSPORTE COM GUINDASTE - FORNECIMENTO E INSTALAÇÃO. AF_01/2020_PSA</t>
  </si>
  <si>
    <t>FORRO</t>
  </si>
  <si>
    <t>FORRO DE PVC, LISO, PARA AMBIENTES COMERCIAIS, INCLUSIVE ESTRUTURA DE FIXAÇÃO. AF_05/2017_PS</t>
  </si>
  <si>
    <t>2.3</t>
  </si>
  <si>
    <t>COMPOSIÇÃO</t>
  </si>
  <si>
    <t>CUMEEIRA PARA TELHA DE AÇO/ALUMÍNIO, E = 0,5 MM, LARGURA = 30 CM, INCLUSO ACESSÓRIOS DE FIXAÇÃO E IÇAMENTO</t>
  </si>
  <si>
    <t>2.4</t>
  </si>
  <si>
    <t>LIMPEZA FINAL</t>
  </si>
  <si>
    <t>LIMPEZA DE SUPERFÍCIE COM JATO DE ALTA PRESSÃO. AF_04/2019</t>
  </si>
  <si>
    <t>(OITÕES) TELHAMENTO COM TELHA DE AÇO/ALUMÍNIO E = 0,5 MM, COM ATÉ 2 ÁGUAS, INCLUSO IÇAMENTO. AF_07/2019</t>
  </si>
  <si>
    <t>CRONOGRAMA FÍSICO-FINANCEIRO</t>
  </si>
  <si>
    <t xml:space="preserve">PLANILHA ORÇAMENTÁRIA </t>
  </si>
  <si>
    <t>REFORMA CENTRO PROCESSAMENTO AGRICULTURA FAMILIAR</t>
  </si>
  <si>
    <t>REF.: SINAPI - 04-2023 - SEM DESONERAÇÃO</t>
  </si>
  <si>
    <t>2.5</t>
  </si>
  <si>
    <t>CINTA DE AMARRAÇÃO DE ALVENARIA MOLDADA IN LOCO EM CONCRETO. AF_03/2016</t>
  </si>
  <si>
    <t>RIBEIRÃO DO PINHAL-PR, 23 DE JUNHO DE 2023</t>
  </si>
  <si>
    <r>
      <rPr>
        <b/>
        <sz val="11"/>
        <color theme="1"/>
        <rFont val="Calibri"/>
        <family val="2"/>
        <scheme val="minor"/>
      </rPr>
      <t xml:space="preserve">Data Base : </t>
    </r>
    <r>
      <rPr>
        <sz val="11"/>
        <color theme="1"/>
        <rFont val="Calibri"/>
        <family val="2"/>
        <scheme val="minor"/>
      </rPr>
      <t>SINAPI - Abril 2023 - SEM DESONERAÇÃO</t>
    </r>
  </si>
</sst>
</file>

<file path=xl/styles.xml><?xml version="1.0" encoding="utf-8"?>
<styleSheet xmlns="http://schemas.openxmlformats.org/spreadsheetml/2006/main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</numFmts>
  <fonts count="2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name val="Arial"/>
      <family val="2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sz val="8"/>
      <color rgb="FFFF0000"/>
      <name val="Calibri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7">
    <xf numFmtId="0" fontId="0" fillId="0" borderId="0"/>
    <xf numFmtId="0" fontId="10" fillId="0" borderId="0"/>
    <xf numFmtId="0" fontId="9" fillId="0" borderId="0"/>
    <xf numFmtId="0" fontId="9" fillId="0" borderId="0"/>
    <xf numFmtId="164" fontId="10" fillId="0" borderId="0" applyFont="0" applyFill="0" applyBorder="0" applyAlignment="0" applyProtection="0"/>
    <xf numFmtId="0" fontId="13" fillId="0" borderId="0"/>
    <xf numFmtId="9" fontId="9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/>
    <xf numFmtId="0" fontId="3" fillId="0" borderId="6" xfId="0" applyFont="1" applyBorder="1" applyAlignment="1">
      <alignment horizontal="center"/>
    </xf>
    <xf numFmtId="0" fontId="3" fillId="0" borderId="9" xfId="0" applyFont="1" applyBorder="1"/>
    <xf numFmtId="0" fontId="3" fillId="0" borderId="6" xfId="0" applyFont="1" applyBorder="1"/>
    <xf numFmtId="0" fontId="3" fillId="0" borderId="0" xfId="0" applyFont="1" applyAlignment="1">
      <alignment horizontal="center"/>
    </xf>
    <xf numFmtId="0" fontId="4" fillId="0" borderId="9" xfId="0" applyFont="1" applyBorder="1" applyAlignment="1">
      <alignment horizontal="right"/>
    </xf>
    <xf numFmtId="0" fontId="6" fillId="0" borderId="0" xfId="0" applyFont="1"/>
    <xf numFmtId="0" fontId="4" fillId="2" borderId="1" xfId="0" applyFont="1" applyFill="1" applyBorder="1" applyAlignment="1">
      <alignment horizontal="center"/>
    </xf>
    <xf numFmtId="0" fontId="3" fillId="2" borderId="2" xfId="0" applyFont="1" applyFill="1" applyBorder="1"/>
    <xf numFmtId="0" fontId="3" fillId="2" borderId="7" xfId="0" applyFont="1" applyFill="1" applyBorder="1"/>
    <xf numFmtId="2" fontId="4" fillId="0" borderId="1" xfId="0" applyNumberFormat="1" applyFont="1" applyBorder="1"/>
    <xf numFmtId="0" fontId="5" fillId="2" borderId="7" xfId="0" applyFont="1" applyFill="1" applyBorder="1" applyAlignment="1">
      <alignment horizontal="right"/>
    </xf>
    <xf numFmtId="0" fontId="6" fillId="2" borderId="7" xfId="0" applyFont="1" applyFill="1" applyBorder="1"/>
    <xf numFmtId="0" fontId="6" fillId="2" borderId="3" xfId="0" applyFont="1" applyFill="1" applyBorder="1"/>
    <xf numFmtId="0" fontId="1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2" fontId="3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0" fillId="0" borderId="15" xfId="0" applyBorder="1"/>
    <xf numFmtId="0" fontId="0" fillId="0" borderId="10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3" xfId="0" applyBorder="1"/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0" borderId="1" xfId="1" applyFont="1" applyBorder="1" applyAlignment="1">
      <alignment wrapText="1"/>
    </xf>
    <xf numFmtId="0" fontId="4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8" xfId="0" applyBorder="1"/>
    <xf numFmtId="0" fontId="11" fillId="0" borderId="9" xfId="1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0" fillId="0" borderId="20" xfId="0" applyBorder="1" applyAlignment="1">
      <alignment horizontal="right"/>
    </xf>
    <xf numFmtId="10" fontId="0" fillId="0" borderId="21" xfId="0" applyNumberFormat="1" applyBorder="1"/>
    <xf numFmtId="4" fontId="0" fillId="0" borderId="21" xfId="0" applyNumberFormat="1" applyBorder="1"/>
    <xf numFmtId="0" fontId="0" fillId="0" borderId="22" xfId="0" applyBorder="1" applyAlignment="1">
      <alignment horizontal="right"/>
    </xf>
    <xf numFmtId="10" fontId="0" fillId="0" borderId="23" xfId="0" applyNumberFormat="1" applyBorder="1"/>
    <xf numFmtId="4" fontId="0" fillId="0" borderId="23" xfId="0" applyNumberFormat="1" applyBorder="1"/>
    <xf numFmtId="0" fontId="4" fillId="0" borderId="24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1" xfId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0" fillId="4" borderId="0" xfId="0" applyFill="1" applyAlignment="1">
      <alignment vertical="center"/>
    </xf>
    <xf numFmtId="0" fontId="4" fillId="4" borderId="19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27" xfId="0" applyBorder="1" applyAlignment="1">
      <alignment vertical="center"/>
    </xf>
    <xf numFmtId="10" fontId="1" fillId="0" borderId="18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43" fontId="3" fillId="4" borderId="1" xfId="0" applyNumberFormat="1" applyFont="1" applyFill="1" applyBorder="1" applyAlignment="1">
      <alignment horizontal="center" vertical="center"/>
    </xf>
    <xf numFmtId="43" fontId="4" fillId="4" borderId="1" xfId="0" applyNumberFormat="1" applyFont="1" applyFill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4" fontId="0" fillId="0" borderId="0" xfId="0" applyNumberFormat="1" applyAlignment="1">
      <alignment vertical="center"/>
    </xf>
    <xf numFmtId="44" fontId="4" fillId="4" borderId="18" xfId="0" applyNumberFormat="1" applyFont="1" applyFill="1" applyBorder="1" applyAlignment="1">
      <alignment horizontal="center" vertical="center"/>
    </xf>
    <xf numFmtId="44" fontId="3" fillId="0" borderId="18" xfId="0" applyNumberFormat="1" applyFont="1" applyBorder="1" applyAlignment="1">
      <alignment horizontal="center" vertical="center"/>
    </xf>
    <xf numFmtId="0" fontId="18" fillId="3" borderId="22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43" fontId="21" fillId="0" borderId="1" xfId="0" applyNumberFormat="1" applyFont="1" applyBorder="1" applyAlignment="1">
      <alignment horizontal="center" vertical="center"/>
    </xf>
    <xf numFmtId="43" fontId="21" fillId="4" borderId="1" xfId="0" applyNumberFormat="1" applyFont="1" applyFill="1" applyBorder="1" applyAlignment="1">
      <alignment horizontal="center" vertical="center"/>
    </xf>
    <xf numFmtId="43" fontId="22" fillId="0" borderId="1" xfId="0" applyNumberFormat="1" applyFont="1" applyBorder="1" applyAlignment="1">
      <alignment horizontal="center" vertical="center"/>
    </xf>
    <xf numFmtId="9" fontId="3" fillId="0" borderId="1" xfId="6" applyFont="1" applyBorder="1" applyAlignment="1">
      <alignment horizontal="center"/>
    </xf>
    <xf numFmtId="10" fontId="1" fillId="5" borderId="23" xfId="0" applyNumberFormat="1" applyFont="1" applyFill="1" applyBorder="1"/>
    <xf numFmtId="4" fontId="1" fillId="5" borderId="23" xfId="0" applyNumberFormat="1" applyFont="1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4" fontId="20" fillId="3" borderId="36" xfId="0" applyNumberFormat="1" applyFont="1" applyFill="1" applyBorder="1" applyAlignment="1">
      <alignment horizontal="center" vertical="center"/>
    </xf>
    <xf numFmtId="44" fontId="20" fillId="3" borderId="37" xfId="0" applyNumberFormat="1" applyFont="1" applyFill="1" applyBorder="1" applyAlignment="1">
      <alignment horizontal="center" vertical="center"/>
    </xf>
    <xf numFmtId="0" fontId="19" fillId="3" borderId="36" xfId="0" applyFont="1" applyFill="1" applyBorder="1" applyAlignment="1">
      <alignment horizontal="right" vertical="center"/>
    </xf>
    <xf numFmtId="0" fontId="19" fillId="3" borderId="38" xfId="0" applyFont="1" applyFill="1" applyBorder="1" applyAlignment="1">
      <alignment horizontal="right" vertical="center"/>
    </xf>
    <xf numFmtId="0" fontId="19" fillId="3" borderId="39" xfId="0" applyFont="1" applyFill="1" applyBorder="1" applyAlignment="1">
      <alignment horizontal="right" vertical="center"/>
    </xf>
    <xf numFmtId="44" fontId="3" fillId="0" borderId="29" xfId="0" applyNumberFormat="1" applyFont="1" applyBorder="1" applyAlignment="1">
      <alignment horizontal="right" vertical="center"/>
    </xf>
    <xf numFmtId="0" fontId="17" fillId="3" borderId="19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35" xfId="0" applyFont="1" applyFill="1" applyBorder="1" applyAlignment="1">
      <alignment horizontal="center" vertical="center"/>
    </xf>
    <xf numFmtId="44" fontId="17" fillId="3" borderId="18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2" borderId="26" xfId="0" applyFont="1" applyFill="1" applyBorder="1" applyAlignment="1">
      <alignment horizontal="center"/>
    </xf>
  </cellXfs>
  <cellStyles count="7">
    <cellStyle name="Normal" xfId="0" builtinId="0"/>
    <cellStyle name="Normal 2" xfId="2"/>
    <cellStyle name="Normal 2 2" xfId="3"/>
    <cellStyle name="Normal 3" xfId="1"/>
    <cellStyle name="Normal 4" xfId="5"/>
    <cellStyle name="Porcentagem" xfId="6" builtinId="5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238126</xdr:colOff>
      <xdr:row>1</xdr:row>
      <xdr:rowOff>47625</xdr:rowOff>
    </xdr:from>
    <xdr:to>
      <xdr:col>2</xdr:col>
      <xdr:colOff>189261</xdr:colOff>
      <xdr:row>6</xdr:row>
      <xdr:rowOff>163118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A32CF29D-DCA5-4E2F-B791-A417B0CB2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6" y="247650"/>
          <a:ext cx="913160" cy="10679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219076</xdr:colOff>
      <xdr:row>0</xdr:row>
      <xdr:rowOff>47625</xdr:rowOff>
    </xdr:from>
    <xdr:to>
      <xdr:col>2</xdr:col>
      <xdr:colOff>141636</xdr:colOff>
      <xdr:row>5</xdr:row>
      <xdr:rowOff>153593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A32CF29D-DCA5-4E2F-B791-A417B0CB2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6" y="247650"/>
          <a:ext cx="913160" cy="10679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38100</xdr:rowOff>
    </xdr:from>
    <xdr:to>
      <xdr:col>1</xdr:col>
      <xdr:colOff>560735</xdr:colOff>
      <xdr:row>6</xdr:row>
      <xdr:rowOff>153593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A32CF29D-DCA5-4E2F-B791-A417B0CB2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8125"/>
          <a:ext cx="1170335" cy="10679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9525</xdr:colOff>
      <xdr:row>32</xdr:row>
      <xdr:rowOff>9525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6105525" cy="61055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opLeftCell="A13" workbookViewId="0">
      <selection activeCell="D26" sqref="D26"/>
    </sheetView>
  </sheetViews>
  <sheetFormatPr defaultRowHeight="15"/>
  <cols>
    <col min="1" max="1" width="6.28515625" customWidth="1"/>
    <col min="2" max="2" width="8.140625" customWidth="1"/>
    <col min="3" max="3" width="8.28515625" customWidth="1"/>
    <col min="4" max="4" width="57.42578125" customWidth="1"/>
    <col min="5" max="5" width="7.28515625" customWidth="1"/>
    <col min="7" max="7" width="9.140625" style="25" customWidth="1"/>
    <col min="8" max="8" width="11.28515625" customWidth="1"/>
    <col min="9" max="9" width="11.85546875" customWidth="1"/>
  </cols>
  <sheetData>
    <row r="1" spans="1:9" ht="15.75" thickBot="1"/>
    <row r="2" spans="1:9">
      <c r="A2" s="30"/>
      <c r="B2" s="31"/>
      <c r="C2" s="31"/>
      <c r="D2" s="111" t="s">
        <v>16</v>
      </c>
      <c r="E2" s="111"/>
      <c r="F2" s="111"/>
      <c r="G2" s="111"/>
      <c r="H2" s="111"/>
      <c r="I2" s="112"/>
    </row>
    <row r="3" spans="1:9">
      <c r="A3" s="32"/>
      <c r="B3" s="33"/>
      <c r="C3" s="33"/>
      <c r="D3" s="113" t="s">
        <v>24</v>
      </c>
      <c r="E3" s="113"/>
      <c r="F3" s="113"/>
      <c r="G3" s="113"/>
      <c r="H3" s="113"/>
      <c r="I3" s="114"/>
    </row>
    <row r="4" spans="1:9">
      <c r="A4" s="32"/>
      <c r="B4" s="33"/>
      <c r="C4" s="33"/>
      <c r="D4" s="113" t="s">
        <v>25</v>
      </c>
      <c r="E4" s="113"/>
      <c r="F4" s="113"/>
      <c r="G4" s="113"/>
      <c r="H4" s="113"/>
      <c r="I4" s="114"/>
    </row>
    <row r="5" spans="1:9">
      <c r="A5" s="32"/>
      <c r="B5" s="33"/>
      <c r="C5" s="33"/>
      <c r="D5" s="113" t="s">
        <v>17</v>
      </c>
      <c r="E5" s="113"/>
      <c r="F5" s="113"/>
      <c r="G5" s="113"/>
      <c r="H5" s="113"/>
      <c r="I5" s="114"/>
    </row>
    <row r="6" spans="1:9">
      <c r="A6" s="32"/>
      <c r="B6" s="33"/>
      <c r="C6" s="33"/>
      <c r="D6" s="113" t="s">
        <v>18</v>
      </c>
      <c r="E6" s="113"/>
      <c r="F6" s="113"/>
      <c r="G6" s="113"/>
      <c r="H6" s="113"/>
      <c r="I6" s="114"/>
    </row>
    <row r="7" spans="1:9" ht="15.75" thickBot="1">
      <c r="A7" s="34"/>
      <c r="B7" s="35"/>
      <c r="C7" s="35"/>
      <c r="D7" s="109" t="s">
        <v>19</v>
      </c>
      <c r="E7" s="109"/>
      <c r="F7" s="109"/>
      <c r="G7" s="109"/>
      <c r="H7" s="109"/>
      <c r="I7" s="110"/>
    </row>
    <row r="8" spans="1:9">
      <c r="A8" t="s">
        <v>31</v>
      </c>
      <c r="D8" s="20"/>
      <c r="E8" s="20"/>
      <c r="G8" s="27"/>
      <c r="I8" s="55" t="s">
        <v>14</v>
      </c>
    </row>
    <row r="9" spans="1:9">
      <c r="A9" t="s">
        <v>15</v>
      </c>
    </row>
    <row r="10" spans="1:9" s="1" customFormat="1">
      <c r="A10" s="13" t="s">
        <v>0</v>
      </c>
      <c r="B10" s="13" t="s">
        <v>1</v>
      </c>
      <c r="C10" s="13" t="s">
        <v>2</v>
      </c>
      <c r="D10" s="13" t="s">
        <v>71</v>
      </c>
      <c r="E10" s="13" t="s">
        <v>3</v>
      </c>
      <c r="F10" s="13" t="s">
        <v>4</v>
      </c>
      <c r="G10" s="13" t="s">
        <v>5</v>
      </c>
      <c r="H10" s="13" t="s">
        <v>6</v>
      </c>
      <c r="I10" s="13" t="s">
        <v>7</v>
      </c>
    </row>
    <row r="11" spans="1:9">
      <c r="A11" s="43">
        <v>1</v>
      </c>
      <c r="B11" s="5"/>
      <c r="C11" s="5"/>
      <c r="D11" s="4" t="s">
        <v>26</v>
      </c>
      <c r="E11" s="5"/>
      <c r="F11" s="5"/>
      <c r="G11" s="5"/>
      <c r="H11" s="52">
        <f>H12</f>
        <v>2240</v>
      </c>
      <c r="I11" s="53">
        <f>I12</f>
        <v>2711.9680000000003</v>
      </c>
    </row>
    <row r="12" spans="1:9" ht="23.25">
      <c r="A12" s="43" t="s">
        <v>8</v>
      </c>
      <c r="B12" s="44">
        <v>4813</v>
      </c>
      <c r="C12" s="44" t="s">
        <v>9</v>
      </c>
      <c r="D12" s="42" t="s">
        <v>27</v>
      </c>
      <c r="E12" s="41" t="s">
        <v>23</v>
      </c>
      <c r="F12" s="45">
        <f>2*4</f>
        <v>8</v>
      </c>
      <c r="G12" s="46">
        <v>280</v>
      </c>
      <c r="H12" s="45">
        <f>F12*G12</f>
        <v>2240</v>
      </c>
      <c r="I12" s="47">
        <f>H12*1.2107</f>
        <v>2711.9680000000003</v>
      </c>
    </row>
    <row r="13" spans="1:9">
      <c r="A13" s="43"/>
      <c r="B13" s="44"/>
      <c r="C13" s="44"/>
      <c r="D13" s="42"/>
      <c r="E13" s="41"/>
      <c r="F13" s="45"/>
      <c r="G13" s="46"/>
      <c r="H13" s="45"/>
      <c r="I13" s="47"/>
    </row>
    <row r="14" spans="1:9">
      <c r="A14" s="43">
        <v>2</v>
      </c>
      <c r="B14" s="44"/>
      <c r="C14" s="44"/>
      <c r="D14" s="4" t="s">
        <v>28</v>
      </c>
      <c r="E14" s="5"/>
      <c r="F14" s="5"/>
      <c r="G14" s="5"/>
      <c r="H14" s="52">
        <f>H15</f>
        <v>80017.505279999983</v>
      </c>
      <c r="I14" s="53">
        <f>I15</f>
        <v>96877.193642495986</v>
      </c>
    </row>
    <row r="15" spans="1:9">
      <c r="A15" s="43" t="s">
        <v>35</v>
      </c>
      <c r="B15" s="44">
        <v>420200</v>
      </c>
      <c r="C15" s="44" t="s">
        <v>29</v>
      </c>
      <c r="D15" s="42" t="s">
        <v>30</v>
      </c>
      <c r="E15" s="41" t="s">
        <v>10</v>
      </c>
      <c r="F15" s="45">
        <f>38322.56*0.3</f>
        <v>11496.767999999998</v>
      </c>
      <c r="G15" s="46">
        <v>6.96</v>
      </c>
      <c r="H15" s="45">
        <f>F15*G15</f>
        <v>80017.505279999983</v>
      </c>
      <c r="I15" s="47">
        <f>H15*1.2107</f>
        <v>96877.193642495986</v>
      </c>
    </row>
    <row r="16" spans="1:9">
      <c r="A16" s="43"/>
      <c r="B16" s="44"/>
      <c r="C16" s="44"/>
      <c r="D16" s="42"/>
      <c r="E16" s="41"/>
      <c r="F16" s="45"/>
      <c r="G16" s="46"/>
      <c r="H16" s="45"/>
      <c r="I16" s="47"/>
    </row>
    <row r="17" spans="1:9">
      <c r="A17" s="43">
        <v>3</v>
      </c>
      <c r="B17" s="44"/>
      <c r="C17" s="44"/>
      <c r="D17" s="4" t="s">
        <v>32</v>
      </c>
      <c r="E17" s="5"/>
      <c r="F17" s="5"/>
      <c r="G17" s="5"/>
      <c r="H17" s="52">
        <f>SUM(H18:H21)</f>
        <v>749443.647872</v>
      </c>
      <c r="I17" s="52">
        <f>SUM(I18:I21)</f>
        <v>907351.42447863054</v>
      </c>
    </row>
    <row r="18" spans="1:9">
      <c r="A18" s="43" t="s">
        <v>36</v>
      </c>
      <c r="B18" s="44">
        <v>401160</v>
      </c>
      <c r="C18" s="44" t="s">
        <v>29</v>
      </c>
      <c r="D18" s="42" t="s">
        <v>33</v>
      </c>
      <c r="E18" s="41" t="s">
        <v>23</v>
      </c>
      <c r="F18" s="45">
        <f>38322.56</f>
        <v>38322.559999999998</v>
      </c>
      <c r="G18" s="46">
        <v>0.15</v>
      </c>
      <c r="H18" s="45">
        <f>F18*G18</f>
        <v>5748.3839999999991</v>
      </c>
      <c r="I18" s="47">
        <f>H18*1.2107</f>
        <v>6959.5685087999991</v>
      </c>
    </row>
    <row r="19" spans="1:9">
      <c r="A19" s="43" t="s">
        <v>37</v>
      </c>
      <c r="B19" s="44">
        <v>6081</v>
      </c>
      <c r="C19" s="44" t="s">
        <v>9</v>
      </c>
      <c r="D19" s="42" t="s">
        <v>34</v>
      </c>
      <c r="E19" s="41" t="s">
        <v>10</v>
      </c>
      <c r="F19" s="45">
        <f>38322.56*0.3</f>
        <v>11496.767999999998</v>
      </c>
      <c r="G19" s="46">
        <v>24.43</v>
      </c>
      <c r="H19" s="45">
        <f>F19*G19</f>
        <v>280866.04223999998</v>
      </c>
      <c r="I19" s="47">
        <f>H19*1.2107</f>
        <v>340044.51733996801</v>
      </c>
    </row>
    <row r="20" spans="1:9">
      <c r="A20" s="43" t="s">
        <v>40</v>
      </c>
      <c r="B20" s="44">
        <v>511100</v>
      </c>
      <c r="C20" s="44" t="s">
        <v>29</v>
      </c>
      <c r="D20" s="42" t="s">
        <v>39</v>
      </c>
      <c r="E20" s="41" t="s">
        <v>23</v>
      </c>
      <c r="F20" s="45">
        <f>38322.56</f>
        <v>38322.559999999998</v>
      </c>
      <c r="G20" s="46">
        <v>2.5299999999999998</v>
      </c>
      <c r="H20" s="45">
        <f>F20*G20</f>
        <v>96956.076799999981</v>
      </c>
      <c r="I20" s="47">
        <f>H20*1.2107</f>
        <v>117384.72218175999</v>
      </c>
    </row>
    <row r="21" spans="1:9" ht="34.5">
      <c r="A21" s="43" t="s">
        <v>41</v>
      </c>
      <c r="B21" s="44">
        <v>94116</v>
      </c>
      <c r="C21" s="44" t="s">
        <v>9</v>
      </c>
      <c r="D21" s="42" t="s">
        <v>38</v>
      </c>
      <c r="E21" s="41" t="s">
        <v>10</v>
      </c>
      <c r="F21" s="45">
        <f>38322.56*0.08</f>
        <v>3065.8047999999999</v>
      </c>
      <c r="G21" s="46">
        <v>119.34</v>
      </c>
      <c r="H21" s="45">
        <f>F21*G21</f>
        <v>365873.14483200002</v>
      </c>
      <c r="I21" s="47">
        <f>H21*1.2107</f>
        <v>442962.61644810246</v>
      </c>
    </row>
    <row r="22" spans="1:9">
      <c r="A22" s="43"/>
      <c r="B22" s="44"/>
      <c r="C22" s="44"/>
      <c r="D22" s="48"/>
      <c r="E22" s="48"/>
      <c r="F22" s="48"/>
      <c r="G22" s="49"/>
      <c r="H22" s="48"/>
      <c r="I22" s="50"/>
    </row>
    <row r="23" spans="1:9">
      <c r="A23" s="43">
        <v>4</v>
      </c>
      <c r="B23" s="44"/>
      <c r="C23" s="44"/>
      <c r="D23" s="4" t="s">
        <v>21</v>
      </c>
      <c r="E23" s="5"/>
      <c r="F23" s="5"/>
      <c r="G23" s="5"/>
      <c r="H23" s="52">
        <f>SUM(H24:H25)</f>
        <v>1953431.1799039999</v>
      </c>
      <c r="I23" s="52">
        <f>SUM(I24:I25)</f>
        <v>2365019.1295097726</v>
      </c>
    </row>
    <row r="24" spans="1:9" ht="23.25">
      <c r="A24" s="43" t="s">
        <v>42</v>
      </c>
      <c r="B24" s="44">
        <v>92394</v>
      </c>
      <c r="C24" s="44" t="s">
        <v>9</v>
      </c>
      <c r="D24" s="42" t="s">
        <v>22</v>
      </c>
      <c r="E24" s="41" t="s">
        <v>23</v>
      </c>
      <c r="F24" s="45">
        <f>38322.56</f>
        <v>38322.559999999998</v>
      </c>
      <c r="G24" s="46">
        <v>49.78</v>
      </c>
      <c r="H24" s="45">
        <f>F24*G24</f>
        <v>1907697.0367999999</v>
      </c>
      <c r="I24" s="47">
        <f>H24*1.2107</f>
        <v>2309648.8024537601</v>
      </c>
    </row>
    <row r="25" spans="1:9" ht="34.5">
      <c r="A25" s="43" t="s">
        <v>43</v>
      </c>
      <c r="B25" s="44">
        <v>94116</v>
      </c>
      <c r="C25" s="44" t="s">
        <v>9</v>
      </c>
      <c r="D25" s="42" t="s">
        <v>44</v>
      </c>
      <c r="E25" s="41" t="s">
        <v>10</v>
      </c>
      <c r="F25" s="45">
        <f>38322.56*0.01</f>
        <v>383.22559999999999</v>
      </c>
      <c r="G25" s="46">
        <v>119.34</v>
      </c>
      <c r="H25" s="45">
        <f>F25*G25</f>
        <v>45734.143104000002</v>
      </c>
      <c r="I25" s="47">
        <f>H25*1.2107</f>
        <v>55370.327056012808</v>
      </c>
    </row>
    <row r="26" spans="1:9">
      <c r="A26" s="43"/>
      <c r="B26" s="44"/>
      <c r="C26" s="44"/>
      <c r="D26" s="51"/>
      <c r="E26" s="38"/>
      <c r="F26" s="40"/>
      <c r="G26" s="39"/>
      <c r="H26" s="40"/>
      <c r="I26" s="40"/>
    </row>
    <row r="27" spans="1:9">
      <c r="A27" s="43">
        <v>5</v>
      </c>
      <c r="B27" s="44"/>
      <c r="C27" s="44"/>
      <c r="D27" s="4" t="s">
        <v>45</v>
      </c>
      <c r="E27" s="5"/>
      <c r="F27" s="5"/>
      <c r="G27" s="5"/>
      <c r="H27" s="52">
        <f>SUM(H28:H29)</f>
        <v>478026.63</v>
      </c>
      <c r="I27" s="52">
        <f>SUM(I28:I29)</f>
        <v>578746.84094100003</v>
      </c>
    </row>
    <row r="28" spans="1:9">
      <c r="A28" s="43" t="s">
        <v>48</v>
      </c>
      <c r="B28" s="44">
        <v>810650</v>
      </c>
      <c r="C28" s="44" t="s">
        <v>29</v>
      </c>
      <c r="D28" s="42" t="s">
        <v>46</v>
      </c>
      <c r="E28" s="41" t="s">
        <v>11</v>
      </c>
      <c r="F28" s="45">
        <v>1419</v>
      </c>
      <c r="G28" s="46">
        <v>27.41</v>
      </c>
      <c r="H28" s="45">
        <f>F28*G28</f>
        <v>38894.79</v>
      </c>
      <c r="I28" s="47">
        <f>H28*1.2107</f>
        <v>47089.922253000004</v>
      </c>
    </row>
    <row r="29" spans="1:9">
      <c r="A29" s="43" t="s">
        <v>51</v>
      </c>
      <c r="B29" s="44">
        <v>810550</v>
      </c>
      <c r="C29" s="44" t="s">
        <v>29</v>
      </c>
      <c r="D29" s="42" t="s">
        <v>47</v>
      </c>
      <c r="E29" s="41" t="s">
        <v>10</v>
      </c>
      <c r="F29" s="45">
        <v>7841.64</v>
      </c>
      <c r="G29" s="46">
        <v>56</v>
      </c>
      <c r="H29" s="45">
        <f>F29*G29</f>
        <v>439131.84</v>
      </c>
      <c r="I29" s="47">
        <f>H29*1.2107</f>
        <v>531656.91868800006</v>
      </c>
    </row>
    <row r="30" spans="1:9">
      <c r="A30" s="36"/>
      <c r="B30" s="44"/>
      <c r="C30" s="44"/>
      <c r="D30" s="37"/>
      <c r="E30" s="7"/>
      <c r="F30" s="7"/>
      <c r="G30" s="7"/>
      <c r="H30" s="9"/>
      <c r="I30" s="6"/>
    </row>
    <row r="31" spans="1:9">
      <c r="A31" s="4">
        <v>6</v>
      </c>
      <c r="B31" s="44"/>
      <c r="C31" s="44"/>
      <c r="D31" s="4" t="s">
        <v>50</v>
      </c>
      <c r="E31" s="5"/>
      <c r="F31" s="5"/>
      <c r="G31" s="5"/>
      <c r="H31" s="52">
        <f>SUM(H32:H39)</f>
        <v>177488.30399999997</v>
      </c>
      <c r="I31" s="52">
        <f>SUM(I32:I39)</f>
        <v>214885.0896528</v>
      </c>
    </row>
    <row r="32" spans="1:9" ht="45.75">
      <c r="A32" s="43" t="s">
        <v>52</v>
      </c>
      <c r="B32" s="44">
        <v>90093</v>
      </c>
      <c r="C32" s="44" t="s">
        <v>9</v>
      </c>
      <c r="D32" s="42" t="s">
        <v>49</v>
      </c>
      <c r="E32" s="41" t="s">
        <v>10</v>
      </c>
      <c r="F32" s="45">
        <v>1377</v>
      </c>
      <c r="G32" s="45">
        <v>4.53</v>
      </c>
      <c r="H32" s="45">
        <f t="shared" ref="H32:H39" si="0">F32*G32</f>
        <v>6237.81</v>
      </c>
      <c r="I32" s="45">
        <f>H32*1.2107</f>
        <v>7552.1165670000009</v>
      </c>
    </row>
    <row r="33" spans="1:11" ht="41.25" customHeight="1">
      <c r="A33" s="43" t="s">
        <v>54</v>
      </c>
      <c r="B33" s="44">
        <v>92210</v>
      </c>
      <c r="C33" s="44" t="s">
        <v>9</v>
      </c>
      <c r="D33" s="42" t="s">
        <v>53</v>
      </c>
      <c r="E33" s="41" t="s">
        <v>11</v>
      </c>
      <c r="F33" s="45">
        <f>1377+8*9</f>
        <v>1449</v>
      </c>
      <c r="G33" s="45">
        <v>84.05</v>
      </c>
      <c r="H33" s="45">
        <f t="shared" si="0"/>
        <v>121788.45</v>
      </c>
      <c r="I33" s="45">
        <f t="shared" ref="I33:I39" si="1">H33*1.2107</f>
        <v>147449.276415</v>
      </c>
      <c r="K33" s="26"/>
    </row>
    <row r="34" spans="1:11" ht="45.75">
      <c r="A34" s="43" t="s">
        <v>56</v>
      </c>
      <c r="B34" s="44">
        <v>93373</v>
      </c>
      <c r="C34" s="44" t="s">
        <v>9</v>
      </c>
      <c r="D34" s="42" t="s">
        <v>55</v>
      </c>
      <c r="E34" s="41" t="s">
        <v>10</v>
      </c>
      <c r="F34" s="45">
        <v>1184.73</v>
      </c>
      <c r="G34" s="45">
        <v>5.8</v>
      </c>
      <c r="H34" s="45">
        <f t="shared" si="0"/>
        <v>6871.4340000000002</v>
      </c>
      <c r="I34" s="45">
        <f t="shared" si="1"/>
        <v>8319.2451438000007</v>
      </c>
    </row>
    <row r="35" spans="1:11" ht="34.5">
      <c r="A35" s="43" t="s">
        <v>60</v>
      </c>
      <c r="B35" s="44">
        <v>99257</v>
      </c>
      <c r="C35" s="44" t="s">
        <v>9</v>
      </c>
      <c r="D35" s="42" t="s">
        <v>57</v>
      </c>
      <c r="E35" s="41" t="s">
        <v>58</v>
      </c>
      <c r="F35" s="45">
        <v>9</v>
      </c>
      <c r="G35" s="45">
        <v>760.12</v>
      </c>
      <c r="H35" s="45">
        <f t="shared" si="0"/>
        <v>6841.08</v>
      </c>
      <c r="I35" s="45">
        <f t="shared" si="1"/>
        <v>8282.4955559999999</v>
      </c>
    </row>
    <row r="36" spans="1:11" ht="34.5">
      <c r="A36" s="43" t="s">
        <v>61</v>
      </c>
      <c r="B36" s="44">
        <v>83659</v>
      </c>
      <c r="C36" s="44" t="s">
        <v>9</v>
      </c>
      <c r="D36" s="42" t="s">
        <v>59</v>
      </c>
      <c r="E36" s="41" t="s">
        <v>58</v>
      </c>
      <c r="F36" s="45">
        <v>18</v>
      </c>
      <c r="G36" s="45">
        <v>832.47</v>
      </c>
      <c r="H36" s="45">
        <f t="shared" si="0"/>
        <v>14984.460000000001</v>
      </c>
      <c r="I36" s="45">
        <f t="shared" si="1"/>
        <v>18141.685722000002</v>
      </c>
    </row>
    <row r="37" spans="1:11" ht="34.5">
      <c r="A37" s="43" t="s">
        <v>63</v>
      </c>
      <c r="B37" s="44" t="s">
        <v>12</v>
      </c>
      <c r="C37" s="44" t="s">
        <v>9</v>
      </c>
      <c r="D37" s="42" t="s">
        <v>62</v>
      </c>
      <c r="E37" s="41" t="s">
        <v>58</v>
      </c>
      <c r="F37" s="45">
        <v>9</v>
      </c>
      <c r="G37" s="45">
        <v>1128.68</v>
      </c>
      <c r="H37" s="45">
        <f t="shared" si="0"/>
        <v>10158.120000000001</v>
      </c>
      <c r="I37" s="45">
        <f t="shared" si="1"/>
        <v>12298.435884000002</v>
      </c>
    </row>
    <row r="38" spans="1:11" ht="23.25">
      <c r="A38" s="43" t="s">
        <v>64</v>
      </c>
      <c r="B38" s="44">
        <v>99319</v>
      </c>
      <c r="C38" s="44" t="s">
        <v>9</v>
      </c>
      <c r="D38" s="42" t="s">
        <v>66</v>
      </c>
      <c r="E38" s="41" t="s">
        <v>58</v>
      </c>
      <c r="F38" s="45">
        <v>9</v>
      </c>
      <c r="G38" s="45">
        <v>789.96</v>
      </c>
      <c r="H38" s="45">
        <f t="shared" si="0"/>
        <v>7109.64</v>
      </c>
      <c r="I38" s="45">
        <f t="shared" si="1"/>
        <v>8607.6411480000006</v>
      </c>
    </row>
    <row r="39" spans="1:11" ht="23.25">
      <c r="A39" s="43" t="s">
        <v>65</v>
      </c>
      <c r="B39" s="44">
        <v>11301</v>
      </c>
      <c r="C39" s="44" t="s">
        <v>9</v>
      </c>
      <c r="D39" s="42" t="s">
        <v>67</v>
      </c>
      <c r="E39" s="41" t="s">
        <v>58</v>
      </c>
      <c r="F39" s="45">
        <v>9</v>
      </c>
      <c r="G39" s="45">
        <v>388.59</v>
      </c>
      <c r="H39" s="45">
        <f t="shared" si="0"/>
        <v>3497.31</v>
      </c>
      <c r="I39" s="45">
        <f t="shared" si="1"/>
        <v>4234.193217</v>
      </c>
    </row>
    <row r="40" spans="1:11">
      <c r="A40" s="9"/>
      <c r="B40" s="8"/>
      <c r="C40" s="8"/>
      <c r="D40" s="11" t="s">
        <v>13</v>
      </c>
      <c r="E40" s="8"/>
      <c r="F40" s="8"/>
      <c r="G40" s="28"/>
      <c r="H40" s="16"/>
      <c r="I40" s="3"/>
    </row>
    <row r="41" spans="1:11">
      <c r="A41" s="14"/>
      <c r="B41" s="15"/>
      <c r="C41" s="15"/>
      <c r="D41" s="17"/>
      <c r="E41" s="18"/>
      <c r="F41" s="17" t="s">
        <v>68</v>
      </c>
      <c r="G41" s="29"/>
      <c r="H41" s="45">
        <f>H11+H14+H17+H23+H27+H31</f>
        <v>3440647.267056</v>
      </c>
      <c r="I41" s="54">
        <f>I11+I14+I17+I23+I27+I31</f>
        <v>4165591.646224699</v>
      </c>
    </row>
    <row r="42" spans="1:11">
      <c r="A42" s="14"/>
      <c r="B42" s="15"/>
      <c r="C42" s="15"/>
      <c r="D42" s="17"/>
      <c r="E42" s="18"/>
      <c r="F42" s="18"/>
      <c r="G42" s="29"/>
      <c r="H42" s="19"/>
      <c r="I42" s="19"/>
    </row>
    <row r="43" spans="1:11">
      <c r="A43" s="2"/>
      <c r="B43" s="2"/>
      <c r="C43" s="2"/>
      <c r="D43" s="2"/>
      <c r="E43" s="2"/>
      <c r="F43" s="2"/>
      <c r="G43" s="10"/>
      <c r="H43" s="2"/>
      <c r="I43" s="2"/>
    </row>
    <row r="44" spans="1:11">
      <c r="A44" s="2"/>
      <c r="B44" s="2"/>
      <c r="C44" s="2"/>
      <c r="D44" s="2"/>
      <c r="E44" s="2"/>
      <c r="F44" s="2"/>
      <c r="G44" s="10"/>
      <c r="H44" s="2"/>
      <c r="I44" s="24"/>
    </row>
    <row r="45" spans="1:11">
      <c r="A45" s="2"/>
      <c r="B45" s="2"/>
      <c r="C45" s="2"/>
      <c r="D45" s="22" t="s">
        <v>69</v>
      </c>
      <c r="E45" s="2"/>
      <c r="F45" s="2"/>
      <c r="G45" s="10"/>
      <c r="H45" s="2"/>
      <c r="I45" s="2"/>
    </row>
    <row r="48" spans="1:11">
      <c r="D48" s="21"/>
    </row>
    <row r="49" spans="4:6">
      <c r="D49" s="23" t="s">
        <v>20</v>
      </c>
      <c r="E49" s="12"/>
      <c r="F49" s="12"/>
    </row>
    <row r="50" spans="4:6">
      <c r="D50" s="23"/>
      <c r="E50" s="12"/>
      <c r="F50" s="12"/>
    </row>
    <row r="51" spans="4:6">
      <c r="D51" s="23"/>
      <c r="E51" s="12"/>
      <c r="F51" s="12"/>
    </row>
  </sheetData>
  <mergeCells count="6">
    <mergeCell ref="D7:I7"/>
    <mergeCell ref="D2:I2"/>
    <mergeCell ref="D3:I3"/>
    <mergeCell ref="D4:I4"/>
    <mergeCell ref="D5:I5"/>
    <mergeCell ref="D6:I6"/>
  </mergeCells>
  <pageMargins left="0.51181102362204722" right="0.51181102362204722" top="0.19685039370078741" bottom="0.59055118110236227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3"/>
  <sheetViews>
    <sheetView tabSelected="1" view="pageBreakPreview" zoomScaleSheetLayoutView="100" workbookViewId="0">
      <selection activeCell="P15" sqref="P15"/>
    </sheetView>
  </sheetViews>
  <sheetFormatPr defaultColWidth="9.140625" defaultRowHeight="15"/>
  <cols>
    <col min="1" max="1" width="5" style="70" customWidth="1"/>
    <col min="2" max="2" width="9.85546875" style="70" bestFit="1" customWidth="1"/>
    <col min="3" max="3" width="6.85546875" style="70" customWidth="1"/>
    <col min="4" max="4" width="58.7109375" style="75" customWidth="1"/>
    <col min="5" max="5" width="4.85546875" style="70" bestFit="1" customWidth="1"/>
    <col min="6" max="6" width="9.140625" style="70"/>
    <col min="7" max="8" width="9.140625" style="71" customWidth="1"/>
    <col min="9" max="9" width="10.85546875" style="70" bestFit="1" customWidth="1"/>
    <col min="10" max="10" width="13.140625" style="94" customWidth="1"/>
    <col min="11" max="11" width="13.7109375" style="70" hidden="1" customWidth="1"/>
    <col min="12" max="14" width="0" style="70" hidden="1" customWidth="1"/>
    <col min="15" max="16384" width="9.140625" style="70"/>
  </cols>
  <sheetData>
    <row r="1" spans="1:10" ht="15.75" thickTop="1">
      <c r="A1" s="84"/>
      <c r="B1" s="85"/>
      <c r="C1" s="85"/>
      <c r="D1" s="118" t="s">
        <v>16</v>
      </c>
      <c r="E1" s="118"/>
      <c r="F1" s="118"/>
      <c r="G1" s="118"/>
      <c r="H1" s="118"/>
      <c r="I1" s="118"/>
      <c r="J1" s="119"/>
    </row>
    <row r="2" spans="1:10">
      <c r="A2" s="86"/>
      <c r="B2" s="72"/>
      <c r="C2" s="72"/>
      <c r="D2" s="120" t="s">
        <v>100</v>
      </c>
      <c r="E2" s="120"/>
      <c r="F2" s="120"/>
      <c r="G2" s="120"/>
      <c r="H2" s="120"/>
      <c r="I2" s="120"/>
      <c r="J2" s="121"/>
    </row>
    <row r="3" spans="1:10">
      <c r="A3" s="86"/>
      <c r="B3" s="72"/>
      <c r="C3" s="72"/>
      <c r="D3" s="120" t="s">
        <v>101</v>
      </c>
      <c r="E3" s="120"/>
      <c r="F3" s="120"/>
      <c r="G3" s="120"/>
      <c r="H3" s="120"/>
      <c r="I3" s="120"/>
      <c r="J3" s="121"/>
    </row>
    <row r="4" spans="1:10">
      <c r="A4" s="86"/>
      <c r="B4" s="72"/>
      <c r="C4" s="72"/>
      <c r="D4" s="122" t="s">
        <v>17</v>
      </c>
      <c r="E4" s="122"/>
      <c r="F4" s="122"/>
      <c r="G4" s="122"/>
      <c r="H4" s="122"/>
      <c r="I4" s="122"/>
      <c r="J4" s="123"/>
    </row>
    <row r="5" spans="1:10">
      <c r="A5" s="86"/>
      <c r="B5" s="72"/>
      <c r="C5" s="72"/>
      <c r="D5" s="122" t="s">
        <v>18</v>
      </c>
      <c r="E5" s="122"/>
      <c r="F5" s="122"/>
      <c r="G5" s="122"/>
      <c r="H5" s="122"/>
      <c r="I5" s="122"/>
      <c r="J5" s="123"/>
    </row>
    <row r="6" spans="1:10">
      <c r="A6" s="87"/>
      <c r="B6" s="88"/>
      <c r="C6" s="88"/>
      <c r="D6" s="116" t="s">
        <v>19</v>
      </c>
      <c r="E6" s="116"/>
      <c r="F6" s="116"/>
      <c r="G6" s="116"/>
      <c r="H6" s="116"/>
      <c r="I6" s="116"/>
      <c r="J6" s="117"/>
    </row>
    <row r="7" spans="1:10">
      <c r="A7" s="124" t="s">
        <v>106</v>
      </c>
      <c r="B7" s="125"/>
      <c r="C7" s="125"/>
      <c r="D7" s="125"/>
      <c r="E7" s="125"/>
      <c r="F7" s="125"/>
      <c r="G7" s="125"/>
      <c r="H7" s="126"/>
      <c r="I7" s="99" t="s">
        <v>77</v>
      </c>
      <c r="J7" s="89">
        <v>0.2104</v>
      </c>
    </row>
    <row r="8" spans="1:10">
      <c r="A8" s="135" t="s">
        <v>79</v>
      </c>
      <c r="B8" s="136"/>
      <c r="C8" s="136"/>
      <c r="D8" s="136"/>
      <c r="E8" s="136"/>
      <c r="F8" s="136"/>
      <c r="G8" s="136"/>
      <c r="H8" s="136"/>
      <c r="I8" s="136"/>
      <c r="J8" s="137"/>
    </row>
    <row r="9" spans="1:10" s="73" customFormat="1">
      <c r="A9" s="133" t="s">
        <v>0</v>
      </c>
      <c r="B9" s="134" t="s">
        <v>1</v>
      </c>
      <c r="C9" s="134" t="s">
        <v>2</v>
      </c>
      <c r="D9" s="134" t="s">
        <v>71</v>
      </c>
      <c r="E9" s="134" t="s">
        <v>3</v>
      </c>
      <c r="F9" s="134" t="s">
        <v>4</v>
      </c>
      <c r="G9" s="134" t="s">
        <v>82</v>
      </c>
      <c r="H9" s="134"/>
      <c r="I9" s="134" t="s">
        <v>75</v>
      </c>
      <c r="J9" s="138" t="s">
        <v>83</v>
      </c>
    </row>
    <row r="10" spans="1:10" s="73" customFormat="1">
      <c r="A10" s="133"/>
      <c r="B10" s="134"/>
      <c r="C10" s="134"/>
      <c r="D10" s="134"/>
      <c r="E10" s="134"/>
      <c r="F10" s="134"/>
      <c r="G10" s="78" t="s">
        <v>84</v>
      </c>
      <c r="H10" s="78" t="s">
        <v>85</v>
      </c>
      <c r="I10" s="134"/>
      <c r="J10" s="138"/>
    </row>
    <row r="11" spans="1:10" s="81" customFormat="1">
      <c r="A11" s="82">
        <v>1</v>
      </c>
      <c r="B11" s="79"/>
      <c r="C11" s="79"/>
      <c r="D11" s="80" t="s">
        <v>26</v>
      </c>
      <c r="E11" s="79"/>
      <c r="F11" s="91"/>
      <c r="G11" s="91"/>
      <c r="H11" s="91"/>
      <c r="I11" s="92"/>
      <c r="J11" s="95">
        <f>SUM(I12:I12)</f>
        <v>1361.7</v>
      </c>
    </row>
    <row r="12" spans="1:10" ht="22.5">
      <c r="A12" s="90" t="s">
        <v>8</v>
      </c>
      <c r="B12" s="100">
        <v>4813</v>
      </c>
      <c r="C12" s="69" t="s">
        <v>9</v>
      </c>
      <c r="D12" s="76" t="s">
        <v>81</v>
      </c>
      <c r="E12" s="41" t="s">
        <v>23</v>
      </c>
      <c r="F12" s="105">
        <v>4.5</v>
      </c>
      <c r="G12" s="105">
        <v>250</v>
      </c>
      <c r="H12" s="93">
        <f>TRUNC(G12*(1+$J$7),2)</f>
        <v>302.60000000000002</v>
      </c>
      <c r="I12" s="93">
        <f>ROUND(F12*H12,2)</f>
        <v>1361.7</v>
      </c>
      <c r="J12" s="96"/>
    </row>
    <row r="13" spans="1:10" ht="9.9499999999999993" customHeight="1">
      <c r="A13" s="83"/>
      <c r="B13" s="101"/>
      <c r="C13" s="69"/>
      <c r="D13" s="76"/>
      <c r="E13" s="41"/>
      <c r="F13" s="103"/>
      <c r="G13" s="103"/>
      <c r="H13" s="93"/>
      <c r="I13" s="93"/>
      <c r="J13" s="96"/>
    </row>
    <row r="14" spans="1:10" s="81" customFormat="1">
      <c r="A14" s="82">
        <v>2</v>
      </c>
      <c r="B14" s="102"/>
      <c r="C14" s="79"/>
      <c r="D14" s="80" t="s">
        <v>86</v>
      </c>
      <c r="E14" s="79"/>
      <c r="F14" s="104"/>
      <c r="G14" s="104"/>
      <c r="H14" s="91"/>
      <c r="I14" s="92"/>
      <c r="J14" s="95">
        <f>SUM(I15:I19)</f>
        <v>70205.8</v>
      </c>
    </row>
    <row r="15" spans="1:10" s="81" customFormat="1" ht="33.75">
      <c r="A15" s="90" t="s">
        <v>35</v>
      </c>
      <c r="B15" s="74">
        <v>100778</v>
      </c>
      <c r="C15" s="74" t="s">
        <v>9</v>
      </c>
      <c r="D15" s="77" t="s">
        <v>89</v>
      </c>
      <c r="E15" s="74" t="s">
        <v>88</v>
      </c>
      <c r="F15" s="105">
        <f>ROUND(7850*0.33,2)</f>
        <v>2590.5</v>
      </c>
      <c r="G15" s="93">
        <v>12.97</v>
      </c>
      <c r="H15" s="93">
        <f>TRUNC(G15*(1+$J$7),2)</f>
        <v>15.69</v>
      </c>
      <c r="I15" s="93">
        <f>ROUND(F15*H15,2)</f>
        <v>40644.949999999997</v>
      </c>
      <c r="J15" s="96"/>
    </row>
    <row r="16" spans="1:10" s="81" customFormat="1">
      <c r="A16" s="90" t="s">
        <v>80</v>
      </c>
      <c r="B16" s="74">
        <v>93204</v>
      </c>
      <c r="C16" s="74" t="s">
        <v>9</v>
      </c>
      <c r="D16" s="77" t="s">
        <v>104</v>
      </c>
      <c r="E16" s="74" t="s">
        <v>11</v>
      </c>
      <c r="F16" s="105">
        <v>55.6</v>
      </c>
      <c r="G16" s="93">
        <v>77.349999999999994</v>
      </c>
      <c r="H16" s="93">
        <f t="shared" ref="H16:H19" si="0">TRUNC(G16*(1+$J$7),2)</f>
        <v>93.62</v>
      </c>
      <c r="I16" s="93">
        <f t="shared" ref="I16:I19" si="1">ROUND(F16*H16,2)</f>
        <v>5205.2700000000004</v>
      </c>
      <c r="J16" s="96"/>
    </row>
    <row r="17" spans="1:11" s="81" customFormat="1" ht="22.5">
      <c r="A17" s="90" t="s">
        <v>92</v>
      </c>
      <c r="B17" s="74">
        <v>94213</v>
      </c>
      <c r="C17" s="74" t="s">
        <v>9</v>
      </c>
      <c r="D17" s="77" t="s">
        <v>87</v>
      </c>
      <c r="E17" s="74" t="s">
        <v>23</v>
      </c>
      <c r="F17" s="105">
        <v>228.48</v>
      </c>
      <c r="G17" s="93">
        <v>78.13</v>
      </c>
      <c r="H17" s="93">
        <f t="shared" si="0"/>
        <v>94.56</v>
      </c>
      <c r="I17" s="93">
        <f t="shared" si="1"/>
        <v>21605.07</v>
      </c>
      <c r="J17" s="96"/>
    </row>
    <row r="18" spans="1:11" s="81" customFormat="1" ht="22.5">
      <c r="A18" s="90" t="s">
        <v>95</v>
      </c>
      <c r="B18" s="74">
        <v>94213</v>
      </c>
      <c r="C18" s="74" t="s">
        <v>9</v>
      </c>
      <c r="D18" s="77" t="s">
        <v>98</v>
      </c>
      <c r="E18" s="74" t="s">
        <v>23</v>
      </c>
      <c r="F18" s="105">
        <v>18.32</v>
      </c>
      <c r="G18" s="93">
        <v>79.13</v>
      </c>
      <c r="H18" s="93">
        <f t="shared" si="0"/>
        <v>95.77</v>
      </c>
      <c r="I18" s="93">
        <f t="shared" si="1"/>
        <v>1754.51</v>
      </c>
      <c r="J18" s="96"/>
    </row>
    <row r="19" spans="1:11" s="81" customFormat="1" ht="22.5">
      <c r="A19" s="90" t="s">
        <v>103</v>
      </c>
      <c r="B19" s="74" t="s">
        <v>93</v>
      </c>
      <c r="C19" s="74">
        <v>1</v>
      </c>
      <c r="D19" s="77" t="s">
        <v>94</v>
      </c>
      <c r="E19" s="74" t="s">
        <v>11</v>
      </c>
      <c r="F19" s="105">
        <v>19.25</v>
      </c>
      <c r="G19" s="93">
        <v>42.75</v>
      </c>
      <c r="H19" s="93">
        <f t="shared" si="0"/>
        <v>51.74</v>
      </c>
      <c r="I19" s="93">
        <f t="shared" si="1"/>
        <v>996</v>
      </c>
      <c r="J19" s="96"/>
    </row>
    <row r="20" spans="1:11" ht="9.9499999999999993" customHeight="1">
      <c r="A20" s="83"/>
      <c r="B20" s="101"/>
      <c r="C20" s="69"/>
      <c r="D20" s="76"/>
      <c r="E20" s="41"/>
      <c r="F20" s="103"/>
      <c r="G20" s="103"/>
      <c r="H20" s="93"/>
      <c r="I20" s="93"/>
      <c r="J20" s="96"/>
      <c r="K20" s="70" t="s">
        <v>78</v>
      </c>
    </row>
    <row r="21" spans="1:11" s="81" customFormat="1">
      <c r="A21" s="82">
        <v>3</v>
      </c>
      <c r="B21" s="102"/>
      <c r="C21" s="79"/>
      <c r="D21" s="80" t="s">
        <v>90</v>
      </c>
      <c r="E21" s="79"/>
      <c r="F21" s="104"/>
      <c r="G21" s="104"/>
      <c r="H21" s="91"/>
      <c r="I21" s="92"/>
      <c r="J21" s="95">
        <f>SUM(I22:I22)</f>
        <v>18744.04</v>
      </c>
    </row>
    <row r="22" spans="1:11" s="81" customFormat="1" ht="22.5">
      <c r="A22" s="90" t="s">
        <v>36</v>
      </c>
      <c r="B22" s="74">
        <v>96486</v>
      </c>
      <c r="C22" s="74" t="s">
        <v>9</v>
      </c>
      <c r="D22" s="77" t="s">
        <v>91</v>
      </c>
      <c r="E22" s="74" t="s">
        <v>23</v>
      </c>
      <c r="F22" s="105">
        <v>145.63</v>
      </c>
      <c r="G22" s="93">
        <v>106.34</v>
      </c>
      <c r="H22" s="93">
        <f>TRUNC(G22*(1+$J$7),2)</f>
        <v>128.71</v>
      </c>
      <c r="I22" s="93">
        <f>ROUND(F22*H22,2)</f>
        <v>18744.04</v>
      </c>
      <c r="J22" s="96"/>
    </row>
    <row r="23" spans="1:11" ht="9.9499999999999993" customHeight="1">
      <c r="A23" s="83"/>
      <c r="B23" s="101"/>
      <c r="C23" s="69"/>
      <c r="D23" s="76"/>
      <c r="E23" s="41"/>
      <c r="F23" s="103"/>
      <c r="G23" s="103"/>
      <c r="H23" s="93"/>
      <c r="I23" s="93"/>
      <c r="J23" s="96"/>
      <c r="K23" s="70" t="s">
        <v>78</v>
      </c>
    </row>
    <row r="24" spans="1:11" s="81" customFormat="1">
      <c r="A24" s="82">
        <v>4</v>
      </c>
      <c r="B24" s="102"/>
      <c r="C24" s="79"/>
      <c r="D24" s="80" t="s">
        <v>96</v>
      </c>
      <c r="E24" s="79"/>
      <c r="F24" s="104"/>
      <c r="G24" s="104"/>
      <c r="H24" s="91"/>
      <c r="I24" s="92"/>
      <c r="J24" s="95">
        <f>SUM(I25:I25)</f>
        <v>2358.85</v>
      </c>
    </row>
    <row r="25" spans="1:11" s="81" customFormat="1">
      <c r="A25" s="90" t="s">
        <v>42</v>
      </c>
      <c r="B25" s="74">
        <v>99814</v>
      </c>
      <c r="C25" s="74" t="s">
        <v>9</v>
      </c>
      <c r="D25" s="77" t="s">
        <v>97</v>
      </c>
      <c r="E25" s="74" t="s">
        <v>23</v>
      </c>
      <c r="F25" s="105">
        <v>202.65</v>
      </c>
      <c r="G25" s="93">
        <v>9.6199999999999992</v>
      </c>
      <c r="H25" s="93">
        <f>TRUNC(G25*(1+$J$7),2)</f>
        <v>11.64</v>
      </c>
      <c r="I25" s="93">
        <f>ROUND(F25*H25,2)</f>
        <v>2358.85</v>
      </c>
      <c r="J25" s="96"/>
    </row>
    <row r="26" spans="1:11" ht="9.9499999999999993" customHeight="1">
      <c r="A26" s="83"/>
      <c r="B26" s="101"/>
      <c r="C26" s="69"/>
      <c r="D26" s="76"/>
      <c r="E26" s="41"/>
      <c r="F26" s="103"/>
      <c r="G26" s="103"/>
      <c r="H26" s="93"/>
      <c r="I26" s="93"/>
      <c r="J26" s="96"/>
      <c r="K26" s="70" t="s">
        <v>78</v>
      </c>
    </row>
    <row r="27" spans="1:11" s="98" customFormat="1" ht="15.75" thickBot="1">
      <c r="A27" s="97"/>
      <c r="B27" s="129" t="s">
        <v>68</v>
      </c>
      <c r="C27" s="130"/>
      <c r="D27" s="130"/>
      <c r="E27" s="130"/>
      <c r="F27" s="130"/>
      <c r="G27" s="130"/>
      <c r="H27" s="131"/>
      <c r="I27" s="127">
        <f>SUM(J11:J25)</f>
        <v>92670.390000000014</v>
      </c>
      <c r="J27" s="128"/>
    </row>
    <row r="28" spans="1:11" ht="15.75" thickTop="1">
      <c r="A28" s="132" t="s">
        <v>105</v>
      </c>
      <c r="B28" s="132"/>
      <c r="C28" s="132"/>
      <c r="D28" s="132"/>
      <c r="E28" s="132"/>
      <c r="F28" s="132"/>
      <c r="G28" s="132"/>
      <c r="H28" s="132"/>
      <c r="I28" s="132"/>
      <c r="J28" s="132"/>
    </row>
    <row r="29" spans="1:11">
      <c r="A29" s="115"/>
      <c r="B29" s="115"/>
      <c r="C29" s="115"/>
      <c r="D29" s="115"/>
      <c r="E29" s="115"/>
      <c r="F29" s="115"/>
      <c r="G29" s="115"/>
      <c r="H29" s="115"/>
      <c r="I29" s="115"/>
      <c r="J29" s="115"/>
    </row>
    <row r="30" spans="1:11">
      <c r="A30" s="115"/>
      <c r="B30" s="115"/>
      <c r="C30" s="115"/>
      <c r="D30" s="115"/>
      <c r="E30" s="115"/>
      <c r="F30" s="115"/>
      <c r="G30" s="115"/>
      <c r="H30" s="115"/>
      <c r="I30" s="115"/>
      <c r="J30" s="115"/>
    </row>
    <row r="31" spans="1:11">
      <c r="A31" s="115"/>
      <c r="B31" s="115"/>
      <c r="C31" s="115"/>
      <c r="D31" s="115"/>
      <c r="E31" s="115"/>
      <c r="F31" s="115"/>
      <c r="G31" s="115"/>
      <c r="H31" s="115"/>
      <c r="I31" s="115"/>
      <c r="J31" s="115"/>
    </row>
    <row r="32" spans="1:11">
      <c r="A32" s="115"/>
      <c r="B32" s="115"/>
      <c r="C32" s="115"/>
      <c r="D32" s="115"/>
      <c r="E32" s="115"/>
      <c r="F32" s="115"/>
      <c r="G32" s="115"/>
      <c r="H32" s="115"/>
      <c r="I32" s="115"/>
      <c r="J32" s="115"/>
    </row>
    <row r="33" spans="1:10">
      <c r="A33" s="115"/>
      <c r="B33" s="115"/>
      <c r="C33" s="115"/>
      <c r="D33" s="115"/>
      <c r="E33" s="115"/>
      <c r="F33" s="115"/>
      <c r="G33" s="115"/>
      <c r="H33" s="115"/>
      <c r="I33" s="115"/>
      <c r="J33" s="115"/>
    </row>
  </sheetData>
  <mergeCells count="21">
    <mergeCell ref="I9:I10"/>
    <mergeCell ref="J9:J10"/>
    <mergeCell ref="B9:B10"/>
    <mergeCell ref="C9:C10"/>
    <mergeCell ref="D9:D10"/>
    <mergeCell ref="A29:J33"/>
    <mergeCell ref="D6:J6"/>
    <mergeCell ref="D1:J1"/>
    <mergeCell ref="D2:J2"/>
    <mergeCell ref="D3:J3"/>
    <mergeCell ref="D4:J4"/>
    <mergeCell ref="D5:J5"/>
    <mergeCell ref="A7:H7"/>
    <mergeCell ref="I27:J27"/>
    <mergeCell ref="B27:H27"/>
    <mergeCell ref="A28:J28"/>
    <mergeCell ref="A9:A10"/>
    <mergeCell ref="E9:E10"/>
    <mergeCell ref="F9:F10"/>
    <mergeCell ref="A8:J8"/>
    <mergeCell ref="G9:H9"/>
  </mergeCells>
  <pageMargins left="0.51181102362204722" right="0.51181102362204722" top="0.19685039370078741" bottom="0.59055118110236227" header="0" footer="0"/>
  <pageSetup paperSize="9" scale="9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workbookViewId="0">
      <selection activeCell="A17" sqref="A1:F21"/>
    </sheetView>
  </sheetViews>
  <sheetFormatPr defaultRowHeight="15"/>
  <cols>
    <col min="2" max="2" width="46.42578125" customWidth="1"/>
    <col min="4" max="4" width="10.42578125" customWidth="1"/>
    <col min="5" max="5" width="10.7109375" bestFit="1" customWidth="1"/>
    <col min="6" max="6" width="13.28515625" customWidth="1"/>
  </cols>
  <sheetData>
    <row r="1" spans="1:6" ht="15.75" thickBot="1"/>
    <row r="2" spans="1:6">
      <c r="A2" s="30"/>
      <c r="B2" s="111" t="s">
        <v>16</v>
      </c>
      <c r="C2" s="111"/>
      <c r="D2" s="111"/>
      <c r="E2" s="112"/>
    </row>
    <row r="3" spans="1:6">
      <c r="A3" s="32"/>
      <c r="B3" s="113" t="s">
        <v>99</v>
      </c>
      <c r="C3" s="113"/>
      <c r="D3" s="113"/>
      <c r="E3" s="114"/>
    </row>
    <row r="4" spans="1:6">
      <c r="A4" s="32"/>
      <c r="B4" s="113" t="s">
        <v>101</v>
      </c>
      <c r="C4" s="113"/>
      <c r="D4" s="113"/>
      <c r="E4" s="114"/>
    </row>
    <row r="5" spans="1:6">
      <c r="A5" s="32"/>
      <c r="B5" s="113" t="s">
        <v>17</v>
      </c>
      <c r="C5" s="113"/>
      <c r="D5" s="113"/>
      <c r="E5" s="114"/>
    </row>
    <row r="6" spans="1:6">
      <c r="A6" s="32"/>
      <c r="B6" s="113" t="s">
        <v>18</v>
      </c>
      <c r="C6" s="113"/>
      <c r="D6" s="113"/>
      <c r="E6" s="114"/>
    </row>
    <row r="7" spans="1:6" ht="15.75" thickBot="1">
      <c r="A7" s="34"/>
      <c r="B7" s="109" t="s">
        <v>19</v>
      </c>
      <c r="C7" s="109"/>
      <c r="D7" s="109"/>
      <c r="E7" s="110"/>
    </row>
    <row r="8" spans="1:6" ht="15.75" thickBot="1">
      <c r="A8" t="s">
        <v>102</v>
      </c>
      <c r="B8" s="20"/>
      <c r="C8" s="20"/>
      <c r="E8" s="55" t="s">
        <v>14</v>
      </c>
    </row>
    <row r="9" spans="1:6" ht="15.75" thickTop="1">
      <c r="A9" s="57" t="s">
        <v>0</v>
      </c>
      <c r="B9" s="66" t="s">
        <v>71</v>
      </c>
      <c r="C9" s="140" t="s">
        <v>70</v>
      </c>
      <c r="D9" s="140"/>
      <c r="E9" s="140" t="s">
        <v>74</v>
      </c>
      <c r="F9" s="140"/>
    </row>
    <row r="10" spans="1:6">
      <c r="A10" s="56"/>
      <c r="B10" s="67"/>
      <c r="C10" s="13" t="s">
        <v>72</v>
      </c>
      <c r="D10" s="13" t="s">
        <v>73</v>
      </c>
      <c r="E10" s="13" t="s">
        <v>72</v>
      </c>
      <c r="F10" s="13" t="s">
        <v>73</v>
      </c>
    </row>
    <row r="11" spans="1:6">
      <c r="A11" s="65">
        <v>1</v>
      </c>
      <c r="B11" s="68" t="s">
        <v>26</v>
      </c>
      <c r="C11" s="106">
        <v>1</v>
      </c>
      <c r="D11" s="58">
        <f>ROUND(ORCAMENTO!J11*C11,2)</f>
        <v>1361.7</v>
      </c>
      <c r="E11" s="106"/>
      <c r="F11" s="5"/>
    </row>
    <row r="12" spans="1:6">
      <c r="A12" s="65">
        <v>2</v>
      </c>
      <c r="B12" s="68" t="s">
        <v>86</v>
      </c>
      <c r="C12" s="106">
        <v>0.5</v>
      </c>
      <c r="D12" s="58">
        <f>ROUND(ORCAMENTO!J14*C12,2)</f>
        <v>35102.9</v>
      </c>
      <c r="E12" s="106">
        <v>0.5</v>
      </c>
      <c r="F12" s="58">
        <f>ROUND(ORCAMENTO!J14*E12,2)</f>
        <v>35102.9</v>
      </c>
    </row>
    <row r="13" spans="1:6">
      <c r="A13" s="65">
        <v>3</v>
      </c>
      <c r="B13" s="68" t="s">
        <v>90</v>
      </c>
      <c r="C13" s="106"/>
      <c r="D13" s="58"/>
      <c r="E13" s="106">
        <v>1</v>
      </c>
      <c r="F13" s="58">
        <f>ROUND(ORCAMENTO!J21*E13,2)</f>
        <v>18744.04</v>
      </c>
    </row>
    <row r="14" spans="1:6" ht="15.75" thickBot="1">
      <c r="A14" s="65">
        <v>4</v>
      </c>
      <c r="B14" s="68" t="s">
        <v>96</v>
      </c>
      <c r="C14" s="106"/>
      <c r="D14" s="5"/>
      <c r="E14" s="106">
        <v>1</v>
      </c>
      <c r="F14" s="58">
        <f>ROUND(ORCAMENTO!J24*E14,2)</f>
        <v>2358.85</v>
      </c>
    </row>
    <row r="15" spans="1:6">
      <c r="B15" s="59" t="s">
        <v>75</v>
      </c>
      <c r="C15" s="60">
        <f>D15/F16</f>
        <v>0.39348706744408868</v>
      </c>
      <c r="D15" s="61">
        <f>SUM(D11:D14)</f>
        <v>36464.6</v>
      </c>
      <c r="E15" s="60">
        <f>F15/F16</f>
        <v>0.60651293255591132</v>
      </c>
      <c r="F15" s="61">
        <f t="shared" ref="F15" si="0">SUM(F11:F14)</f>
        <v>56205.79</v>
      </c>
    </row>
    <row r="16" spans="1:6" ht="15.75" thickBot="1">
      <c r="B16" s="62" t="s">
        <v>76</v>
      </c>
      <c r="C16" s="63">
        <f>C15</f>
        <v>0.39348706744408868</v>
      </c>
      <c r="D16" s="64">
        <f>D15</f>
        <v>36464.6</v>
      </c>
      <c r="E16" s="107">
        <f>F16/F16</f>
        <v>1</v>
      </c>
      <c r="F16" s="108">
        <f>D16+F15</f>
        <v>92670.39</v>
      </c>
    </row>
    <row r="17" spans="1:6" ht="15.75" thickTop="1">
      <c r="A17" s="139"/>
      <c r="B17" s="139"/>
      <c r="C17" s="139"/>
      <c r="D17" s="139"/>
      <c r="E17" s="139"/>
      <c r="F17" s="139"/>
    </row>
    <row r="18" spans="1:6">
      <c r="A18" s="139"/>
      <c r="B18" s="139"/>
      <c r="C18" s="139"/>
      <c r="D18" s="139"/>
      <c r="E18" s="139"/>
      <c r="F18" s="139"/>
    </row>
    <row r="19" spans="1:6">
      <c r="A19" s="139"/>
      <c r="B19" s="139"/>
      <c r="C19" s="139"/>
      <c r="D19" s="139"/>
      <c r="E19" s="139"/>
      <c r="F19" s="139"/>
    </row>
    <row r="20" spans="1:6">
      <c r="A20" s="139"/>
      <c r="B20" s="139"/>
      <c r="C20" s="139"/>
      <c r="D20" s="139"/>
      <c r="E20" s="139"/>
      <c r="F20" s="139"/>
    </row>
    <row r="21" spans="1:6">
      <c r="A21" s="139"/>
      <c r="B21" s="139"/>
      <c r="C21" s="139"/>
      <c r="D21" s="139"/>
      <c r="E21" s="139"/>
      <c r="F21" s="139"/>
    </row>
  </sheetData>
  <mergeCells count="9">
    <mergeCell ref="A17:F21"/>
    <mergeCell ref="B7:E7"/>
    <mergeCell ref="C9:D9"/>
    <mergeCell ref="E9:F9"/>
    <mergeCell ref="B2:E2"/>
    <mergeCell ref="B3:E3"/>
    <mergeCell ref="B4:E4"/>
    <mergeCell ref="B5:E5"/>
    <mergeCell ref="B6:E6"/>
  </mergeCells>
  <pageMargins left="0.511811024" right="0.511811024" top="0.78740157499999996" bottom="0.78740157499999996" header="0.31496062000000002" footer="0.31496062000000002"/>
  <pageSetup paperSize="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2"/>
  <sheetViews>
    <sheetView topLeftCell="A10" workbookViewId="0">
      <selection activeCell="J38" sqref="J38"/>
    </sheetView>
  </sheetViews>
  <sheetFormatPr defaultRowHeight="15"/>
  <sheetData>
    <row r="1" spans="1:10">
      <c r="A1" s="139"/>
      <c r="B1" s="139"/>
      <c r="C1" s="139"/>
      <c r="D1" s="139"/>
      <c r="E1" s="139"/>
      <c r="F1" s="139"/>
      <c r="G1" s="139"/>
      <c r="H1" s="139"/>
      <c r="I1" s="139"/>
      <c r="J1" s="139"/>
    </row>
    <row r="2" spans="1:10">
      <c r="A2" s="139"/>
      <c r="B2" s="139"/>
      <c r="C2" s="139"/>
      <c r="D2" s="139"/>
      <c r="E2" s="139"/>
      <c r="F2" s="139"/>
      <c r="G2" s="139"/>
      <c r="H2" s="139"/>
      <c r="I2" s="139"/>
      <c r="J2" s="139"/>
    </row>
    <row r="3" spans="1:10">
      <c r="A3" s="139"/>
      <c r="B3" s="139"/>
      <c r="C3" s="139"/>
      <c r="D3" s="139"/>
      <c r="E3" s="139"/>
      <c r="F3" s="139"/>
      <c r="G3" s="139"/>
      <c r="H3" s="139"/>
      <c r="I3" s="139"/>
      <c r="J3" s="139"/>
    </row>
    <row r="4" spans="1:10">
      <c r="A4" s="139"/>
      <c r="B4" s="139"/>
      <c r="C4" s="139"/>
      <c r="D4" s="139"/>
      <c r="E4" s="139"/>
      <c r="F4" s="139"/>
      <c r="G4" s="139"/>
      <c r="H4" s="139"/>
      <c r="I4" s="139"/>
      <c r="J4" s="139"/>
    </row>
    <row r="5" spans="1:10">
      <c r="A5" s="139"/>
      <c r="B5" s="139"/>
      <c r="C5" s="139"/>
      <c r="D5" s="139"/>
      <c r="E5" s="139"/>
      <c r="F5" s="139"/>
      <c r="G5" s="139"/>
      <c r="H5" s="139"/>
      <c r="I5" s="139"/>
      <c r="J5" s="139"/>
    </row>
    <row r="6" spans="1:10">
      <c r="A6" s="139"/>
      <c r="B6" s="139"/>
      <c r="C6" s="139"/>
      <c r="D6" s="139"/>
      <c r="E6" s="139"/>
      <c r="F6" s="139"/>
      <c r="G6" s="139"/>
      <c r="H6" s="139"/>
      <c r="I6" s="139"/>
      <c r="J6" s="139"/>
    </row>
    <row r="7" spans="1:10">
      <c r="A7" s="139"/>
      <c r="B7" s="139"/>
      <c r="C7" s="139"/>
      <c r="D7" s="139"/>
      <c r="E7" s="139"/>
      <c r="F7" s="139"/>
      <c r="G7" s="139"/>
      <c r="H7" s="139"/>
      <c r="I7" s="139"/>
      <c r="J7" s="139"/>
    </row>
    <row r="8" spans="1:10">
      <c r="A8" s="139"/>
      <c r="B8" s="139"/>
      <c r="C8" s="139"/>
      <c r="D8" s="139"/>
      <c r="E8" s="139"/>
      <c r="F8" s="139"/>
      <c r="G8" s="139"/>
      <c r="H8" s="139"/>
      <c r="I8" s="139"/>
      <c r="J8" s="139"/>
    </row>
    <row r="9" spans="1:10">
      <c r="A9" s="139"/>
      <c r="B9" s="139"/>
      <c r="C9" s="139"/>
      <c r="D9" s="139"/>
      <c r="E9" s="139"/>
      <c r="F9" s="139"/>
      <c r="G9" s="139"/>
      <c r="H9" s="139"/>
      <c r="I9" s="139"/>
      <c r="J9" s="139"/>
    </row>
    <row r="10" spans="1:10">
      <c r="A10" s="139"/>
      <c r="B10" s="139"/>
      <c r="C10" s="139"/>
      <c r="D10" s="139"/>
      <c r="E10" s="139"/>
      <c r="F10" s="139"/>
      <c r="G10" s="139"/>
      <c r="H10" s="139"/>
      <c r="I10" s="139"/>
      <c r="J10" s="139"/>
    </row>
    <row r="11" spans="1:10">
      <c r="A11" s="139"/>
      <c r="B11" s="139"/>
      <c r="C11" s="139"/>
      <c r="D11" s="139"/>
      <c r="E11" s="139"/>
      <c r="F11" s="139"/>
      <c r="G11" s="139"/>
      <c r="H11" s="139"/>
      <c r="I11" s="139"/>
      <c r="J11" s="139"/>
    </row>
    <row r="12" spans="1:10">
      <c r="A12" s="139"/>
      <c r="B12" s="139"/>
      <c r="C12" s="139"/>
      <c r="D12" s="139"/>
      <c r="E12" s="139"/>
      <c r="F12" s="139"/>
      <c r="G12" s="139"/>
      <c r="H12" s="139"/>
      <c r="I12" s="139"/>
      <c r="J12" s="139"/>
    </row>
    <row r="13" spans="1:10">
      <c r="A13" s="139"/>
      <c r="B13" s="139"/>
      <c r="C13" s="139"/>
      <c r="D13" s="139"/>
      <c r="E13" s="139"/>
      <c r="F13" s="139"/>
      <c r="G13" s="139"/>
      <c r="H13" s="139"/>
      <c r="I13" s="139"/>
      <c r="J13" s="139"/>
    </row>
    <row r="14" spans="1:10">
      <c r="A14" s="139"/>
      <c r="B14" s="139"/>
      <c r="C14" s="139"/>
      <c r="D14" s="139"/>
      <c r="E14" s="139"/>
      <c r="F14" s="139"/>
      <c r="G14" s="139"/>
      <c r="H14" s="139"/>
      <c r="I14" s="139"/>
      <c r="J14" s="139"/>
    </row>
    <row r="15" spans="1:10">
      <c r="A15" s="139"/>
      <c r="B15" s="139"/>
      <c r="C15" s="139"/>
      <c r="D15" s="139"/>
      <c r="E15" s="139"/>
      <c r="F15" s="139"/>
      <c r="G15" s="139"/>
      <c r="H15" s="139"/>
      <c r="I15" s="139"/>
      <c r="J15" s="139"/>
    </row>
    <row r="16" spans="1:10">
      <c r="A16" s="139"/>
      <c r="B16" s="139"/>
      <c r="C16" s="139"/>
      <c r="D16" s="139"/>
      <c r="E16" s="139"/>
      <c r="F16" s="139"/>
      <c r="G16" s="139"/>
      <c r="H16" s="139"/>
      <c r="I16" s="139"/>
      <c r="J16" s="139"/>
    </row>
    <row r="17" spans="1:10">
      <c r="A17" s="139"/>
      <c r="B17" s="139"/>
      <c r="C17" s="139"/>
      <c r="D17" s="139"/>
      <c r="E17" s="139"/>
      <c r="F17" s="139"/>
      <c r="G17" s="139"/>
      <c r="H17" s="139"/>
      <c r="I17" s="139"/>
      <c r="J17" s="139"/>
    </row>
    <row r="18" spans="1:10">
      <c r="A18" s="139"/>
      <c r="B18" s="139"/>
      <c r="C18" s="139"/>
      <c r="D18" s="139"/>
      <c r="E18" s="139"/>
      <c r="F18" s="139"/>
      <c r="G18" s="139"/>
      <c r="H18" s="139"/>
      <c r="I18" s="139"/>
      <c r="J18" s="139"/>
    </row>
    <row r="19" spans="1:10">
      <c r="A19" s="139"/>
      <c r="B19" s="139"/>
      <c r="C19" s="139"/>
      <c r="D19" s="139"/>
      <c r="E19" s="139"/>
      <c r="F19" s="139"/>
      <c r="G19" s="139"/>
      <c r="H19" s="139"/>
      <c r="I19" s="139"/>
      <c r="J19" s="139"/>
    </row>
    <row r="20" spans="1:10">
      <c r="A20" s="139"/>
      <c r="B20" s="139"/>
      <c r="C20" s="139"/>
      <c r="D20" s="139"/>
      <c r="E20" s="139"/>
      <c r="F20" s="139"/>
      <c r="G20" s="139"/>
      <c r="H20" s="139"/>
      <c r="I20" s="139"/>
      <c r="J20" s="139"/>
    </row>
    <row r="21" spans="1:10">
      <c r="A21" s="139"/>
      <c r="B21" s="139"/>
      <c r="C21" s="139"/>
      <c r="D21" s="139"/>
      <c r="E21" s="139"/>
      <c r="F21" s="139"/>
      <c r="G21" s="139"/>
      <c r="H21" s="139"/>
      <c r="I21" s="139"/>
      <c r="J21" s="139"/>
    </row>
    <row r="22" spans="1:10">
      <c r="A22" s="139"/>
      <c r="B22" s="139"/>
      <c r="C22" s="139"/>
      <c r="D22" s="139"/>
      <c r="E22" s="139"/>
      <c r="F22" s="139"/>
      <c r="G22" s="139"/>
      <c r="H22" s="139"/>
      <c r="I22" s="139"/>
      <c r="J22" s="139"/>
    </row>
    <row r="23" spans="1:10">
      <c r="A23" s="139"/>
      <c r="B23" s="139"/>
      <c r="C23" s="139"/>
      <c r="D23" s="139"/>
      <c r="E23" s="139"/>
      <c r="F23" s="139"/>
      <c r="G23" s="139"/>
      <c r="H23" s="139"/>
      <c r="I23" s="139"/>
      <c r="J23" s="139"/>
    </row>
    <row r="24" spans="1:10">
      <c r="A24" s="139"/>
      <c r="B24" s="139"/>
      <c r="C24" s="139"/>
      <c r="D24" s="139"/>
      <c r="E24" s="139"/>
      <c r="F24" s="139"/>
      <c r="G24" s="139"/>
      <c r="H24" s="139"/>
      <c r="I24" s="139"/>
      <c r="J24" s="139"/>
    </row>
    <row r="25" spans="1:10">
      <c r="A25" s="139"/>
      <c r="B25" s="139"/>
      <c r="C25" s="139"/>
      <c r="D25" s="139"/>
      <c r="E25" s="139"/>
      <c r="F25" s="139"/>
      <c r="G25" s="139"/>
      <c r="H25" s="139"/>
      <c r="I25" s="139"/>
      <c r="J25" s="139"/>
    </row>
    <row r="26" spans="1:10">
      <c r="A26" s="139"/>
      <c r="B26" s="139"/>
      <c r="C26" s="139"/>
      <c r="D26" s="139"/>
      <c r="E26" s="139"/>
      <c r="F26" s="139"/>
      <c r="G26" s="139"/>
      <c r="H26" s="139"/>
      <c r="I26" s="139"/>
      <c r="J26" s="139"/>
    </row>
    <row r="27" spans="1:10">
      <c r="A27" s="139"/>
      <c r="B27" s="139"/>
      <c r="C27" s="139"/>
      <c r="D27" s="139"/>
      <c r="E27" s="139"/>
      <c r="F27" s="139"/>
      <c r="G27" s="139"/>
      <c r="H27" s="139"/>
      <c r="I27" s="139"/>
      <c r="J27" s="139"/>
    </row>
    <row r="28" spans="1:10">
      <c r="A28" s="139"/>
      <c r="B28" s="139"/>
      <c r="C28" s="139"/>
      <c r="D28" s="139"/>
      <c r="E28" s="139"/>
      <c r="F28" s="139"/>
      <c r="G28" s="139"/>
      <c r="H28" s="139"/>
      <c r="I28" s="139"/>
      <c r="J28" s="139"/>
    </row>
    <row r="29" spans="1:10">
      <c r="A29" s="139"/>
      <c r="B29" s="139"/>
      <c r="C29" s="139"/>
      <c r="D29" s="139"/>
      <c r="E29" s="139"/>
      <c r="F29" s="139"/>
      <c r="G29" s="139"/>
      <c r="H29" s="139"/>
      <c r="I29" s="139"/>
      <c r="J29" s="139"/>
    </row>
    <row r="30" spans="1:10">
      <c r="A30" s="139"/>
      <c r="B30" s="139"/>
      <c r="C30" s="139"/>
      <c r="D30" s="139"/>
      <c r="E30" s="139"/>
      <c r="F30" s="139"/>
      <c r="G30" s="139"/>
      <c r="H30" s="139"/>
      <c r="I30" s="139"/>
      <c r="J30" s="139"/>
    </row>
    <row r="31" spans="1:10">
      <c r="A31" s="139"/>
      <c r="B31" s="139"/>
      <c r="C31" s="139"/>
      <c r="D31" s="139"/>
      <c r="E31" s="139"/>
      <c r="F31" s="139"/>
      <c r="G31" s="139"/>
      <c r="H31" s="139"/>
      <c r="I31" s="139"/>
      <c r="J31" s="139"/>
    </row>
    <row r="32" spans="1:10">
      <c r="A32" s="139"/>
      <c r="B32" s="139"/>
      <c r="C32" s="139"/>
      <c r="D32" s="139"/>
      <c r="E32" s="139"/>
      <c r="F32" s="139"/>
      <c r="G32" s="139"/>
      <c r="H32" s="139"/>
      <c r="I32" s="139"/>
      <c r="J32" s="139"/>
    </row>
  </sheetData>
  <mergeCells count="2">
    <mergeCell ref="A1:J26"/>
    <mergeCell ref="A27:J32"/>
  </mergeCells>
  <pageMargins left="0.51181102362204722" right="0.51181102362204722" top="0.78740157480314965" bottom="0.78740157480314965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OCTO</vt:lpstr>
      <vt:lpstr>ORCAMENTO</vt:lpstr>
      <vt:lpstr>CRONOGRAMA</vt:lpstr>
      <vt:lpstr>BDI</vt:lpstr>
      <vt:lpstr>BDI!Area_de_impressao</vt:lpstr>
      <vt:lpstr>CRONOGRAMA!Area_de_impressao</vt:lpstr>
      <vt:lpstr>OCTO!Area_de_impressao</vt:lpstr>
      <vt:lpstr>ORCAMENTO!Area_de_impressao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EXACTUS</dc:creator>
  <cp:lastModifiedBy>Engenharia</cp:lastModifiedBy>
  <cp:lastPrinted>2023-06-23T11:40:21Z</cp:lastPrinted>
  <dcterms:created xsi:type="dcterms:W3CDTF">2020-08-13T12:44:14Z</dcterms:created>
  <dcterms:modified xsi:type="dcterms:W3CDTF">2023-06-23T11:40:31Z</dcterms:modified>
</cp:coreProperties>
</file>